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480" windowHeight="8010" activeTab="10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  <sheet name="B7" sheetId="7" r:id="rId7"/>
    <sheet name="B8" sheetId="8" r:id="rId8"/>
    <sheet name="B9" sheetId="9" r:id="rId9"/>
    <sheet name="B10" sheetId="10" r:id="rId10"/>
    <sheet name="B11" sheetId="11" r:id="rId11"/>
    <sheet name="gia tri" sheetId="12" r:id="rId12"/>
  </sheets>
  <definedNames>
    <definedName name="_xlnm.Print_Area" localSheetId="0">'b1'!$A$1:$U$19</definedName>
    <definedName name="_xlnm.Print_Area" localSheetId="9">'B10'!$A$1:$D$21</definedName>
    <definedName name="_xlnm.Print_Area" localSheetId="10">'B11'!$A$1:$I$20</definedName>
    <definedName name="_xlnm.Print_Area" localSheetId="1">'b2'!$A$1:$D$31</definedName>
    <definedName name="_xlnm.Print_Area" localSheetId="8">'B9'!$A$1:$D$14</definedName>
    <definedName name="_xlnm.Print_Titles" localSheetId="1">'b2'!$4:$4</definedName>
    <definedName name="_xlnm.Print_Titles" localSheetId="2">'b3'!$4:$5</definedName>
    <definedName name="_xlnm.Print_Titles" localSheetId="7">'B8'!$4:$5</definedName>
  </definedNames>
  <calcPr fullCalcOnLoad="1"/>
</workbook>
</file>

<file path=xl/sharedStrings.xml><?xml version="1.0" encoding="utf-8"?>
<sst xmlns="http://schemas.openxmlformats.org/spreadsheetml/2006/main" count="685" uniqueCount="371">
  <si>
    <t>Đoan Hùng</t>
  </si>
  <si>
    <t>Thanh Ba</t>
  </si>
  <si>
    <t>Yên Lập</t>
  </si>
  <si>
    <t>Tam Nông</t>
  </si>
  <si>
    <t>Lâm Thao</t>
  </si>
  <si>
    <t>Thanh Sơn</t>
  </si>
  <si>
    <t>Tân Sơn</t>
  </si>
  <si>
    <t>Toàn tỉnh</t>
  </si>
  <si>
    <t>Sản lượng (tấn)</t>
  </si>
  <si>
    <t>Năng suất (tạ/ha)</t>
  </si>
  <si>
    <t>NĂM 2016</t>
  </si>
  <si>
    <t>Hạ Hòa</t>
  </si>
  <si>
    <t>Cẩm Khê</t>
  </si>
  <si>
    <t>Thanh Thủy</t>
  </si>
  <si>
    <t>Tổng</t>
  </si>
  <si>
    <t>Diện tích (ha)</t>
  </si>
  <si>
    <t>NĂM 2017</t>
  </si>
  <si>
    <t>NĂM 2018</t>
  </si>
  <si>
    <t>NĂM 2019</t>
  </si>
  <si>
    <t>NĂM 2020</t>
  </si>
  <si>
    <t>Việt Trì</t>
  </si>
  <si>
    <t>Phù Ninh</t>
  </si>
  <si>
    <t>TT</t>
  </si>
  <si>
    <t>Huyện, 
thành, thị</t>
  </si>
  <si>
    <t>DT cho sản phẩm (ha)</t>
  </si>
  <si>
    <t>Phú Thọ</t>
  </si>
  <si>
    <t>Thị xã Phú Thọ</t>
  </si>
  <si>
    <t>Năm 2020</t>
  </si>
  <si>
    <t xml:space="preserve">Đoan Hùng </t>
  </si>
  <si>
    <t>Hạ Hoà</t>
  </si>
  <si>
    <t>DT (ha)</t>
  </si>
  <si>
    <t>Huyện</t>
  </si>
  <si>
    <t>Năm 2011</t>
  </si>
  <si>
    <t>Năm 2012</t>
  </si>
  <si>
    <t>Năm 2013</t>
  </si>
  <si>
    <t>Năm 2014</t>
  </si>
  <si>
    <t>Năm 2015</t>
  </si>
  <si>
    <t xml:space="preserve"> Diện tích hiện có (ha)</t>
  </si>
  <si>
    <t xml:space="preserve"> Diện tích cho sản phẩm (ha)</t>
  </si>
  <si>
    <t xml:space="preserve"> Năng suất trên DT cho SP (tạ/ha)</t>
  </si>
  <si>
    <t xml:space="preserve"> Sản lượng thu hoạch (tấn)</t>
  </si>
  <si>
    <t>Thanh Thuỷ</t>
  </si>
  <si>
    <t>Diện tích sản xuất (ha)</t>
  </si>
  <si>
    <t>I</t>
  </si>
  <si>
    <t>Trung tâm Nghiên cứu và Phát triển chè</t>
  </si>
  <si>
    <t>II</t>
  </si>
  <si>
    <t>Công ty TNHH MTV tư vấn đầu tư phát triển Chè và cây nông lâm nghiệp</t>
  </si>
  <si>
    <t>Hợp tác xã Nông nghiệp Phú Điền</t>
  </si>
  <si>
    <t>Nhóm hộ xã Văn Luông Tân Sơn - Phú Thọ</t>
  </si>
  <si>
    <t>Nhóm hộ thôn Thanh Hà xã Võ Miếu - Thanh Sơn - Phú Thọ</t>
  </si>
  <si>
    <t>Cty TNHH chè Yên Sơn</t>
  </si>
  <si>
    <t>Nhóm hộ xã Yên Kỳ - huyện Hạ Hòa</t>
  </si>
  <si>
    <t>Nhóm hộ xã Võ Miếu - huyện Thanh Sơn</t>
  </si>
  <si>
    <t>Nhóm hộ xã Ca Đình - huyện Đoan Hùng</t>
  </si>
  <si>
    <t>Cty chè Hà Trang</t>
  </si>
  <si>
    <t>Cty chè Phú Đa</t>
  </si>
  <si>
    <t>Xí nghiệp chè Phú Long</t>
  </si>
  <si>
    <t>Xí nghiệp chè Phú Sơn</t>
  </si>
  <si>
    <t>Xí nghiệp chè Thanh Niên</t>
  </si>
  <si>
    <t>Xí nghiệp chè Tân Phú</t>
  </si>
  <si>
    <t>Nhóm hộ xã Tiên Phú - huyện Phù Ninh</t>
  </si>
  <si>
    <t>Cty TNHH phát triển công nghệ và thương mại Tôn Vinh</t>
  </si>
  <si>
    <t>Công ty TNHH 1 thành viên chè Á Châu Phú Thọ</t>
  </si>
  <si>
    <t>Công ty TNHH MTV chè Phú Bền</t>
  </si>
  <si>
    <t>Chứng nhận RFA</t>
  </si>
  <si>
    <t>Xí nghiệp chè Phú Thọ</t>
  </si>
  <si>
    <t>Xí nghiệp chè Hạ Hòa</t>
  </si>
  <si>
    <t>Xí nghiệp chè Đoan Hùng</t>
  </si>
  <si>
    <t>Công ty TNHH MTV chè Á Châu</t>
  </si>
  <si>
    <t>Công ty TNHH chè Phú Hà</t>
  </si>
  <si>
    <t>Chứng nhận UTZ</t>
  </si>
  <si>
    <t>Cộng</t>
  </si>
  <si>
    <t>Ghi chú</t>
  </si>
  <si>
    <t>Tên cơ sở sản xuất</t>
  </si>
  <si>
    <t>Chứng nhận VietGAP</t>
  </si>
  <si>
    <r>
      <t xml:space="preserve">Công ty TNHH MTV tư vấn đầu tư phát triển Chè và cây nông lâm nghiệp </t>
    </r>
    <r>
      <rPr>
        <i/>
        <sz val="12"/>
        <color indexed="8"/>
        <rFont val="Times New Roman"/>
        <family val="1"/>
      </rPr>
      <t>(Chuỗi)</t>
    </r>
  </si>
  <si>
    <r>
      <t xml:space="preserve">Công ty TNHH chè xuất khẩu Bảo Long </t>
    </r>
    <r>
      <rPr>
        <i/>
        <sz val="12"/>
        <color indexed="8"/>
        <rFont val="Times New Roman"/>
        <family val="1"/>
      </rPr>
      <t>(Chuỗi)</t>
    </r>
  </si>
  <si>
    <t>Cơ sở</t>
  </si>
  <si>
    <t>Địa chỉ</t>
  </si>
  <si>
    <t>Doanh nghiệp tư nhân chế biến chè Bằng Minh</t>
  </si>
  <si>
    <t>B</t>
  </si>
  <si>
    <t>Cty CP và TM trà Khánh Linh</t>
  </si>
  <si>
    <t>Công ty TNHH Trường Giang</t>
  </si>
  <si>
    <t>A</t>
  </si>
  <si>
    <t>Công ty TNHH chế biến trà Hùng Vương</t>
  </si>
  <si>
    <t>Nhà máy chè Tân Phú (Tổng công ty chè Phú Đa)</t>
  </si>
  <si>
    <t>Nhà máy chè Phú Sơn (Tổng công ty chè Phú Đa)</t>
  </si>
  <si>
    <t>Công ty TNHH chè xuất khẩu Bảo Long</t>
  </si>
  <si>
    <t>Công ty TNHH Hợp Tín</t>
  </si>
  <si>
    <t xml:space="preserve">CTy TNHH chè Yên Sơn </t>
  </si>
  <si>
    <t>Công ty Gia Khánh</t>
  </si>
  <si>
    <t>Nhà máy chè Bát long trà</t>
  </si>
  <si>
    <t>Cty chè Văn Võ Miếu Phú Thọ</t>
  </si>
  <si>
    <t xml:space="preserve">Công ty TNHH chè Ngọc Đồng </t>
  </si>
  <si>
    <t xml:space="preserve">Doanh nghiệp tư nhân Minh Quang </t>
  </si>
  <si>
    <t>Công ty TNHH Phú Hà</t>
  </si>
  <si>
    <t>Doanh nghiệp tư nhân Tiến Cường</t>
  </si>
  <si>
    <t>Công ty TNHH chè Hải Yến</t>
  </si>
  <si>
    <t>Công ty TNHH chè Thành Đô</t>
  </si>
  <si>
    <t>C</t>
  </si>
  <si>
    <t>Công ty cổ phần Cường Thịnh</t>
  </si>
  <si>
    <t>Công ty TNHH MTV Hương Giang Phú Thọ</t>
  </si>
  <si>
    <t>Công ty TNHH xây dựng XNK Long Quân</t>
  </si>
  <si>
    <t>Cty TNHH 1TV chè Hoàng Trung</t>
  </si>
  <si>
    <t>Công ty TNHH Trung Hiếu</t>
  </si>
  <si>
    <t>Nhà máy chè Hạ Hòa (Công ty chè Phú Bền)</t>
  </si>
  <si>
    <t>Nhà máy chè Đoan Hùng (Công ty chè Phú Bền)</t>
  </si>
  <si>
    <t>Công ty TNHH Tài Trung (Công ty chè Phú Bền)</t>
  </si>
  <si>
    <t>Công ty TNHH chế biến chè xuất khẩu Việt Cường</t>
  </si>
  <si>
    <t>Công ty TNHH chè Phúc Thọ</t>
  </si>
  <si>
    <t>Doanh nghiệp Phượng Lâm</t>
  </si>
  <si>
    <t>Công ty TNHH Đức Tỵ</t>
  </si>
  <si>
    <t>Doanh nghiệp tư nhân Trúc Bảo Sơn</t>
  </si>
  <si>
    <t>Công ty TNHH Ngọc Hà</t>
  </si>
  <si>
    <t>Công ty TNHH Hà Trang</t>
  </si>
  <si>
    <t>Cty TNHH Nam Long</t>
  </si>
  <si>
    <t>Cty TNHH Nam Sơn</t>
  </si>
  <si>
    <t>Công ty TNHH Trường Lộc</t>
  </si>
  <si>
    <t>Công ty cổ phần Tân Phong</t>
  </si>
  <si>
    <t>Công ty TNHH chè Hưng Hà</t>
  </si>
  <si>
    <t>Công ty TNHH chế biến chè xuất khẩu Đại Đồng</t>
  </si>
  <si>
    <t>Nhà máy chè Phú Thọ (Công ty chè Phú Bền)</t>
  </si>
  <si>
    <t>Công ty TNHH MTV chè Nam Phú</t>
  </si>
  <si>
    <t>Công ty TNHH chè Thành Tâm</t>
  </si>
  <si>
    <t>Công ty TNHH MTV Đình Khánh Phú Thọ</t>
  </si>
  <si>
    <t>Công ty TNHH chè Hoài Trung</t>
  </si>
  <si>
    <t>Công ty TNHH DVTM và CNSX Thiên Bình</t>
  </si>
  <si>
    <t>Công ty TNHH Kiên và Kiên Phú Thọ</t>
  </si>
  <si>
    <t>Xí nghiệp tư nhân chế biến nông sản Phương Xá</t>
  </si>
  <si>
    <t>Công ty TNHH chè Cẩm Khê</t>
  </si>
  <si>
    <t xml:space="preserve">Công ty CP XNK Tam Nguyên </t>
  </si>
  <si>
    <t>Dừng hđ</t>
  </si>
  <si>
    <t>DNTN Sơn Nam</t>
  </si>
  <si>
    <t>Chè đen</t>
  </si>
  <si>
    <t>Chè xanh</t>
  </si>
  <si>
    <t>Xếp loại cơ sở 2015</t>
  </si>
  <si>
    <t>Sản lượng (tấn khô/năm)</t>
  </si>
  <si>
    <t>Chi nhánh CTy TNHH SX và KD TM Trường Hải</t>
  </si>
  <si>
    <t>Minh Đài, Tân Sơn</t>
  </si>
  <si>
    <t>Kiệt Sơn, Tân Sơn</t>
  </si>
  <si>
    <t>Tân Sơn, Tân Sơn</t>
  </si>
  <si>
    <t>Tân Phú, Tân Sơn</t>
  </si>
  <si>
    <t>Thanh Sơn, Thanh Sơn</t>
  </si>
  <si>
    <t>Thục Luyện, Thanh Sơn</t>
  </si>
  <si>
    <t>Yên Sơn, Thanh Sơn</t>
  </si>
  <si>
    <t xml:space="preserve"> Văn Miếu, Thanh Sơn</t>
  </si>
  <si>
    <t>Võ Miếu, Thanh Sơn</t>
  </si>
  <si>
    <t>Địch Quả, Thanh Sơn</t>
  </si>
  <si>
    <t>Văn Miếu, Thanh Sơn</t>
  </si>
  <si>
    <t>Xuân Lộc, Thanh Thủy</t>
  </si>
  <si>
    <t>Ngọc Lập, Yên Lập</t>
  </si>
  <si>
    <t>Ngọc Đồng, Yên Lập</t>
  </si>
  <si>
    <t>Hưng Long, Yên Lập</t>
  </si>
  <si>
    <t>Vụ Cầu, Hạ Hòa</t>
  </si>
  <si>
    <t>Ấm Hạ, Hạ Hòa</t>
  </si>
  <si>
    <t>Hậu Bổng, Hạ Hòa</t>
  </si>
  <si>
    <t>Yên Kỳ, Hạ Hòa</t>
  </si>
  <si>
    <t>Hương Xạ, Hạ Hòa</t>
  </si>
  <si>
    <t>Tây Cốc, Đoan Hùng</t>
  </si>
  <si>
    <t>Ca Đình, Đoan Hùng</t>
  </si>
  <si>
    <t>Phúc Lai, Đoan Hùng</t>
  </si>
  <si>
    <t>Quế Lâm, Đoan Hùng</t>
  </si>
  <si>
    <t xml:space="preserve"> Tây Cốc, Đoan Hùng</t>
  </si>
  <si>
    <t>Phú Hộ, Thị xã Phú Thọ</t>
  </si>
  <si>
    <t>Hà Thạch, TX Phú Thọ</t>
  </si>
  <si>
    <t>Thanh Miếu, Việt Trì</t>
  </si>
  <si>
    <t>P.Bến Gót, Việt Trì</t>
  </si>
  <si>
    <t>Tiên Phú, Phù Ninh</t>
  </si>
  <si>
    <t>Trạm Thản, Phù Ninh</t>
  </si>
  <si>
    <t>Phù Ninh, Phù Ninh</t>
  </si>
  <si>
    <t>Đông Lĩnh, Thanh Ba</t>
  </si>
  <si>
    <t>Thanh Ba, Thanh Ba</t>
  </si>
  <si>
    <t xml:space="preserve"> Ninh Dân, Thanh Ba</t>
  </si>
  <si>
    <t>Chí Tiên, Thanh Ba</t>
  </si>
  <si>
    <t>Võ Lao, Thanh Ba</t>
  </si>
  <si>
    <t>Phương Xá, Cẩm Khê</t>
  </si>
  <si>
    <t>Hương Lung, Cẩm Khê</t>
  </si>
  <si>
    <t xml:space="preserve">  Tình Cương, Cẩm Khê</t>
  </si>
  <si>
    <t>Công suất thiết kế (tấn búp/ngày)</t>
  </si>
  <si>
    <t>Không sx từ chè tươi</t>
  </si>
  <si>
    <t>x</t>
  </si>
  <si>
    <t>Đơn vị</t>
  </si>
  <si>
    <t>Trồng lại bằng các giống chế biến chè đen: 
LDP2, PH11</t>
  </si>
  <si>
    <t>Trồng lại bằng các giống chế biến chè xanh: 
LDP1, giống chất lượng cao</t>
  </si>
  <si>
    <t>Cộng 
2016 -2020</t>
  </si>
  <si>
    <t>Năm 2016</t>
  </si>
  <si>
    <t>Năm 2017</t>
  </si>
  <si>
    <t>Năm 2018</t>
  </si>
  <si>
    <t>Năm 2019</t>
  </si>
  <si>
    <t>Tên đơn vị</t>
  </si>
  <si>
    <t xml:space="preserve">III. Trang trại </t>
  </si>
  <si>
    <t>DT chứng nhận (ha)</t>
  </si>
  <si>
    <t>Làng nghề chế biến chè Minh Đài</t>
  </si>
  <si>
    <t>Xã Minh Đài - huyện Tân Sơn</t>
  </si>
  <si>
    <t>Làng nghề chế biến chè Phương Viên</t>
  </si>
  <si>
    <t>Xã Phương Viên - huyện Hạ Hòa</t>
  </si>
  <si>
    <t>Làng nghề chế biến chè Lệ Mỹ</t>
  </si>
  <si>
    <t>Xã Lệ Mỹ - huyện Phù Ninh</t>
  </si>
  <si>
    <t>Làng nghề sản xuất, chế biến chè Lương Sơn</t>
  </si>
  <si>
    <t>Xã Lương Sơn - huyện Yên Lập</t>
  </si>
  <si>
    <t xml:space="preserve">II. Hợp tác xã </t>
  </si>
  <si>
    <t>Huyện</t>
  </si>
  <si>
    <t>Xã Ca Đình, huyện Đoan Hùng</t>
  </si>
  <si>
    <t>Xã Phúc Lai, huyện Đoan Hùng</t>
  </si>
  <si>
    <t>Xã Tây Cốc, huyện Đoan Hùng</t>
  </si>
  <si>
    <t xml:space="preserve">Dự kiến năm hoàn thành </t>
  </si>
  <si>
    <t>Xã Đông Lĩnh, huyện Thanh Ba</t>
  </si>
  <si>
    <t>Xã Khải Xuân, huyện Thanh Ba</t>
  </si>
  <si>
    <t>Hợp tác xã DV sản xuất kinh doanh chè Lương Sơn</t>
  </si>
  <si>
    <t>Tên cơ sở</t>
  </si>
  <si>
    <t>Địa điểm</t>
  </si>
  <si>
    <t xml:space="preserve">Làng nghề </t>
  </si>
  <si>
    <t>Làng chế biến chè Vân Hùng</t>
  </si>
  <si>
    <t>Làng nghề sản xuất chè Phú Thịnh</t>
  </si>
  <si>
    <t>Xã Yên Kỳ, huyện Hạ Hòa</t>
  </si>
  <si>
    <t>Làng nghề sản xuất chè Dốc Đen</t>
  </si>
  <si>
    <t>Làng nghề sản xuất chè Chu Hưng</t>
  </si>
  <si>
    <t>Xã Ấm Hạ, huyện Hạ Hòa</t>
  </si>
  <si>
    <t>Làng nghề sản xuất chè Phú Ích</t>
  </si>
  <si>
    <t>Xã Hương Xạ, huyện Hạ Hòa</t>
  </si>
  <si>
    <t>Làng nghề sản xuất chè Khuôn</t>
  </si>
  <si>
    <t>Xã Sơn Hùng, huyện Thanh Sơn</t>
  </si>
  <si>
    <t>Xã Tiên Phú, huyện Phù Ninh</t>
  </si>
  <si>
    <t>Làng nghề sản xuất và chế biến chè Lê Lợi</t>
  </si>
  <si>
    <t>Xã Cáo Điền, huyện Hạ Hòa</t>
  </si>
  <si>
    <t>Làng sản xuất chế biến chè Đá Hen</t>
  </si>
  <si>
    <t>Xã Đồng Lương, huyện Cẩm Khê</t>
  </si>
  <si>
    <t>Làng sản xuất và chế biến chè Thanh Hòa</t>
  </si>
  <si>
    <t>Xã Gia Điền, huyện Hạ Hòa</t>
  </si>
  <si>
    <t>Làng nghề chế biến chè Ngọc Đồng</t>
  </si>
  <si>
    <t>Xã Thục Luyện, huyện Thanh Sơn</t>
  </si>
  <si>
    <t>Làng nghề chế biến chè Đồng Lão</t>
  </si>
  <si>
    <t>Làng nghề sản xuất và chế biến chè Phú Thịnh</t>
  </si>
  <si>
    <t>xã Phú Hộ, TX Phú Thọ</t>
  </si>
  <si>
    <t>Làng chế biến chè Hoàng Văn</t>
  </si>
  <si>
    <t>Xã Văn Luông, huyện Tân Sơn</t>
  </si>
  <si>
    <t>Làng nghề chế biến chè Mai Thịnh</t>
  </si>
  <si>
    <t>xã Địch Quả, huyện Thanh Sơn</t>
  </si>
  <si>
    <t>Hợp tác xã</t>
  </si>
  <si>
    <t>HTX Sản xuất - Kinh doanh dịch vụ chè Lương Sơn</t>
  </si>
  <si>
    <t>X. Lương Sơn, huyện Yên Lập</t>
  </si>
  <si>
    <t>HTX chè Văn Luông</t>
  </si>
  <si>
    <t>X. Văn Luông, huyện Tân Sơn</t>
  </si>
  <si>
    <t xml:space="preserve">HTX sản xuất, chế biến chè Thanh niên Mỹ Thuận </t>
  </si>
  <si>
    <t>X. Mỹ Thuận, huyện Tân Sơn</t>
  </si>
  <si>
    <t>X. Minh Tiến, huyện Đoan Hùng</t>
  </si>
  <si>
    <t>HTX SX - CB - KD dịch vụ chè Minh Tiến</t>
  </si>
  <si>
    <t>HTX sản xuất, chế biến chè Ca Đình</t>
  </si>
  <si>
    <t>HTX sản xuất, chế biến chè Phúc Lai</t>
  </si>
  <si>
    <t>HTX sản xuất, chế biến chè Khải Xuân</t>
  </si>
  <si>
    <t>Huyện Tân Sơn</t>
  </si>
  <si>
    <t>Huyện Đoan Hùng</t>
  </si>
  <si>
    <t>Huyện Thanh Ba</t>
  </si>
  <si>
    <t>DK năm CN</t>
  </si>
  <si>
    <t>Huyện Thanh Sơn</t>
  </si>
  <si>
    <t>STT</t>
  </si>
  <si>
    <t>Công ty TNHH Ngọc Hải (Công ty chè Phú Bền)</t>
  </si>
  <si>
    <t>Nhà máy chè Vân Lĩnh (Công ty chè Phú Bền)</t>
  </si>
  <si>
    <t>Huyện, thành, thị</t>
  </si>
  <si>
    <t>Số vùng</t>
  </si>
  <si>
    <t>Xã, phường, thị trấn</t>
  </si>
  <si>
    <t>Minh Lương, Bằng Luân, Quế Lâm, Phúc Lai, Ca Đình, Đông Khê, Nghinh Xuyên, Hữu Đô, Vân Đồn, Minh Phú, Minh Tiến</t>
  </si>
  <si>
    <t>Hương Xạ, Cáo Điền, Yên Kỳ, Phương Viên, Gia Điền, Phụ Khánh, Ấm Hạ, Y Sơn, TT Hạ Hòa</t>
  </si>
  <si>
    <t>Thái Ninh, Đại An, Đồng Xuân, Vân Lĩnh, Đông Lĩnh, Thanh Vân, Khải Xuân</t>
  </si>
  <si>
    <t>Tiên Phú, Lệ Mỹ, Liên Hoa, Trung Giáp</t>
  </si>
  <si>
    <t>Xuân Thủy, Đồng Thịnh, Ngọc Lập, Minh Hòa, Ngọc Đồng, Lương Sơn, Thượng Long, TT. Yên Lập</t>
  </si>
  <si>
    <t xml:space="preserve">TT. Thanh Sơn, Võ Miếu, Địch Quả, Sơn Hùng, Tất Thắng, Cự Thắng, Yên Sơn, Văn Miếu, </t>
  </si>
  <si>
    <t>Mỹ Thuận, Tân Phú, Minh Đài, Văn Luông, Long Cốc, Tam Thanh, Thu Cúc, Xuân Đài, Kim Thượng</t>
  </si>
  <si>
    <t>HTX sản xuất, chế biến chè Long Cốc</t>
  </si>
  <si>
    <t xml:space="preserve"> Xã Long Cốc huyện Tân Sơn</t>
  </si>
  <si>
    <t>HTX sản xuất, chế biến chè Võ Miếu</t>
  </si>
  <si>
    <t xml:space="preserve"> Xã Võ Miếu huyện Thanh Sơn</t>
  </si>
  <si>
    <t>I. Làng nghề</t>
  </si>
  <si>
    <t>3 trang trại (Khải Xuân, Vân Lĩnh, Đại An)</t>
  </si>
  <si>
    <t>3 trang trại (Bằng Luân,  Bằng Doãn, Quế Lâm)</t>
  </si>
  <si>
    <t>5 trang trại chè (Văn Luông, Kim Thượng, Long Cốc, Minh Đài, Tân Sơn)</t>
  </si>
  <si>
    <t>5 trang trại (Võ Miếu, Địch Quả, Cự Thắng, Tất Thắng, Văn Miếu)</t>
  </si>
  <si>
    <t>Nội dung</t>
  </si>
  <si>
    <t>ĐVT</t>
  </si>
  <si>
    <t xml:space="preserve">Tổng </t>
  </si>
  <si>
    <t>Triệu đồng</t>
  </si>
  <si>
    <t>Ngân sách tỉnh</t>
  </si>
  <si>
    <t>Hỗ trợ giống trồng lại</t>
  </si>
  <si>
    <t>Ngân sách huyện</t>
  </si>
  <si>
    <t>Hỗ trợ từ các chương trình, dự án</t>
  </si>
  <si>
    <t>Chương trình 30a</t>
  </si>
  <si>
    <t>Đào tạo nghề</t>
  </si>
  <si>
    <t>DA Cải thiện nông nghiệp có tưới (WB7)</t>
  </si>
  <si>
    <t xml:space="preserve"> Mô hình</t>
  </si>
  <si>
    <t xml:space="preserve"> Tập huấn</t>
  </si>
  <si>
    <t>Nhân rộng mô hình</t>
  </si>
  <si>
    <t>3.1</t>
  </si>
  <si>
    <t>3.2</t>
  </si>
  <si>
    <t>3.3</t>
  </si>
  <si>
    <t>1.1</t>
  </si>
  <si>
    <t>1.2</t>
  </si>
  <si>
    <t xml:space="preserve"> -</t>
  </si>
  <si>
    <t xml:space="preserve"> - </t>
  </si>
  <si>
    <t>Làng nghề chè Chùa Tà (có nhãn hiệu hàng hóa tập thể)</t>
  </si>
  <si>
    <t xml:space="preserve">Làng nghề chế biến chè Năng Yên </t>
  </si>
  <si>
    <t>Xã Năng Yên - huyện Thanh Ba</t>
  </si>
  <si>
    <t>HTX chế biến Nông sản Phong Châu</t>
  </si>
  <si>
    <t>xã Tiên Phú - Phù Ninh</t>
  </si>
  <si>
    <t>HTX chế biến chè  Ngọc Anh</t>
  </si>
  <si>
    <t>xã Địch Quả  -  Thanh Sơn</t>
  </si>
  <si>
    <t>HTX dịch vụ Khánh Linh</t>
  </si>
  <si>
    <t>xã Thục Luyện - Thanh Sơn</t>
  </si>
  <si>
    <t>Công ty CP Nam Dương</t>
  </si>
  <si>
    <t>Cty TNHH PTCN và TM Tôn Vinh</t>
  </si>
  <si>
    <t>Công ty TNHH MTV tư vấn đầu tư PTC và cây NLN</t>
  </si>
  <si>
    <t>Nhà máy chè Thanh Niên (Tổng CT chè Phú Đa)</t>
  </si>
  <si>
    <t xml:space="preserve">Cấp GCN ISO/HACCP </t>
  </si>
  <si>
    <t>Dự kiến thu hồi ĐKKD</t>
  </si>
  <si>
    <t>Công ty TNHH Khánh Hòa (Thuộc Cty Phú Bền)</t>
  </si>
  <si>
    <t>HTX Sản xuất - Kinh doanh dịch vụ chè Ngọc Lập</t>
  </si>
  <si>
    <t>X. Ngọc Lập, huyện Yên Lập</t>
  </si>
  <si>
    <t>Văn Luông, Tân Sơn</t>
  </si>
  <si>
    <t>Hỗ trợ xây dựng thương hiệu chè Phú Thọ</t>
  </si>
  <si>
    <t>Chỉ tiêu</t>
  </si>
  <si>
    <t>Thực hiện năm 2011 (tấn)</t>
  </si>
  <si>
    <t>Thực hiện năm 2012 (tấn)</t>
  </si>
  <si>
    <t>Thực hiện năm 2013 (tấn)</t>
  </si>
  <si>
    <t xml:space="preserve"> Sản lượng toàn tỉnh (tấn)</t>
  </si>
  <si>
    <t>Đơn giá thực tế (1.000 đồng)</t>
  </si>
  <si>
    <t>Ước giá trị sx theo giá thực tế (triệu đồng)</t>
  </si>
  <si>
    <t>Giá cố định (1.000 đồng)</t>
  </si>
  <si>
    <t>Ước giá trị sx theo giá cố định 2010 (tỷ đồng)</t>
  </si>
  <si>
    <t>Ước giá trị sx theo giá cố định 2010 (triệu đồng)</t>
  </si>
  <si>
    <t>So sánh giá trị 2015/2014 theo giá cố định (+/-)</t>
  </si>
  <si>
    <t>Tỉ lệ</t>
  </si>
  <si>
    <t xml:space="preserve">  Chè (búp tươi)</t>
  </si>
  <si>
    <t>Chè còn lại</t>
  </si>
  <si>
    <t>Chè CLC</t>
  </si>
  <si>
    <t>So sánh giá trị 2020/2015 theo giá cố định (+/-)</t>
  </si>
  <si>
    <t>Giá trị sản xuất</t>
  </si>
  <si>
    <t>Cộng (giá TT)</t>
  </si>
  <si>
    <t>Tính theo sản phẩm chế biến</t>
  </si>
  <si>
    <t>Tỷ lệ %</t>
  </si>
  <si>
    <t>Giá búp tươi (1.000đ)</t>
  </si>
  <si>
    <t>Thành tiền (tr.đ)</t>
  </si>
  <si>
    <t>Nếu tính theo sản phẩm chế biến</t>
  </si>
  <si>
    <t>Thành tiền 
(tr.đ)</t>
  </si>
  <si>
    <t>Sản lượng 
(tấn)</t>
  </si>
  <si>
    <t>Sản lượng</t>
  </si>
  <si>
    <t>Đơn giá TT
(1.000đ)</t>
  </si>
  <si>
    <t>Đơn giá TT
 (ngh.đ)</t>
  </si>
  <si>
    <t xml:space="preserve"> KẾT QUẢ PHÁT TRIỂN CHÈ GIAI ĐOẠN 2011 - 2015</t>
  </si>
  <si>
    <t>Phụ lục I</t>
  </si>
  <si>
    <t>Phụ lục II</t>
  </si>
  <si>
    <t>DANH SÁCH CƠ SỞ ĐƯỢC CHỨNG NHẬN AN TOÀN ĐẾN NĂM 2015</t>
  </si>
  <si>
    <t>Phụ lục III</t>
  </si>
  <si>
    <t xml:space="preserve">DANH SÁCH CÁC CƠ SỞ CHẾ BIẾN CHÈ CÔNG SUẤT TRÊN 1 TẤN BÚP CHÈ TƯƠI/NGÀY </t>
  </si>
  <si>
    <t>Phụ lục IV</t>
  </si>
  <si>
    <t>DANH SÁCH CÁC LÀNG NGHỀ, HTX, TRANG TRẠI SẢN XUẤT,
CHẾ BIẾN CHÈ TRÊN ĐỊA BÀN TỈNH PHÚ THỌ</t>
  </si>
  <si>
    <t>Phụ lục V</t>
  </si>
  <si>
    <t>KẾ HOẠCH PHÁT TRIỂN CÂY CHÈ GIAI ĐOẠN 2016 - 2020</t>
  </si>
  <si>
    <t>Phụ lục VI</t>
  </si>
  <si>
    <t>KẾ HOẠCH TRỒNG CÂY CHE BÓNG GIAI ĐOẠN 2016 - 2020</t>
  </si>
  <si>
    <t>Đơn vị tính: ha</t>
  </si>
  <si>
    <t>Phụ lục VII</t>
  </si>
  <si>
    <t>KẾ HOẠCH TRỒNG LẠI CHÈ GIAI ĐOẠN 2016 - 2020</t>
  </si>
  <si>
    <t>Phụ lục VIII</t>
  </si>
  <si>
    <t>DỰ KIẾN VÙNG NGUYÊN LIỆU CHẾ BIẾN CHÈ XANH ĐẾN NĂM 2020</t>
  </si>
  <si>
    <t>Phụ lục IX</t>
  </si>
  <si>
    <t>DỰ KIẾN DIỆN TÍCH CHÈ ĐƯỢC CHỨNG NHẬN AN TOÀN ĐẾN NĂM 2020</t>
  </si>
  <si>
    <t>(Kèm theo Kế hoạch số                /KH-UBND ngày          tháng 11 năm 2016 
của Ủy ban nhân dân tỉnh Phú Thọ)</t>
  </si>
  <si>
    <t>(Kèm theo Kế hoạch số                /KH-UBND ngày          tháng 11 năm 2016 của Ủy ban nhân dân tỉnh Phú Thọ)</t>
  </si>
  <si>
    <t>Phụ lục X</t>
  </si>
  <si>
    <t>DỰ KIẾN PHÁT TRIỂN THÊM CÁC HTX, LÀNG NGHỀ, TRANG TRẠI SẢN XUẤT, CHẾ BIẾN CHÈ ĐẾN NĂM 2020</t>
  </si>
  <si>
    <t>Phụ lục XI</t>
  </si>
  <si>
    <t>DỰ KIẾN KINH PHÍ HỖ TRỢ PHÁT TRIỂN CHÈ GIAI ĐOẠN 2016 - 2020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</si>
</sst>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#,##0.0"/>
    <numFmt numFmtId="182" formatCode="_(* #,##0_);_(* \(#,##0\);_(* &quot;-&quot;??_);_(@_)"/>
    <numFmt numFmtId="183" formatCode="_(* #,##0.0_);_(* \(#,##0.0\);_(* &quot;-&quot;??_);_(@_)"/>
    <numFmt numFmtId="184" formatCode="_(* #,##0.00_);_(* \(#,##0.00\);_(* &quot;-&quot;_);_(@_)"/>
    <numFmt numFmtId="185" formatCode="0.00000000"/>
    <numFmt numFmtId="186" formatCode="0.0000000"/>
  </numFmts>
  <fonts count="69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57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1" fontId="17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2" fontId="16" fillId="0" borderId="10" xfId="41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81" fontId="13" fillId="0" borderId="10" xfId="4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81" fontId="0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24" fillId="0" borderId="10" xfId="57" applyNumberFormat="1" applyFont="1" applyBorder="1" applyAlignment="1">
      <alignment horizontal="center" vertical="center"/>
      <protection/>
    </xf>
    <xf numFmtId="3" fontId="26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0" xfId="57" applyNumberFormat="1" applyFont="1" applyFill="1" applyBorder="1" applyAlignment="1">
      <alignment horizontal="center" vertical="center"/>
      <protection/>
    </xf>
    <xf numFmtId="3" fontId="25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182" fontId="13" fillId="0" borderId="10" xfId="41" applyNumberFormat="1" applyFont="1" applyBorder="1" applyAlignment="1">
      <alignment horizontal="center" vertical="center"/>
    </xf>
    <xf numFmtId="3" fontId="27" fillId="0" borderId="10" xfId="41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3" fontId="12" fillId="0" borderId="10" xfId="41" applyNumberFormat="1" applyFont="1" applyBorder="1" applyAlignment="1">
      <alignment horizontal="center" vertical="center"/>
    </xf>
    <xf numFmtId="3" fontId="13" fillId="0" borderId="10" xfId="41" applyNumberFormat="1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81" fontId="4" fillId="0" borderId="10" xfId="0" applyNumberFormat="1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71" fontId="0" fillId="0" borderId="10" xfId="4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1" fontId="1" fillId="0" borderId="10" xfId="41" applyFont="1" applyBorder="1" applyAlignment="1">
      <alignment/>
    </xf>
    <xf numFmtId="171" fontId="0" fillId="0" borderId="10" xfId="0" applyNumberFormat="1" applyBorder="1" applyAlignment="1">
      <alignment/>
    </xf>
    <xf numFmtId="171" fontId="1" fillId="0" borderId="10" xfId="0" applyNumberFormat="1" applyFont="1" applyBorder="1" applyAlignment="1">
      <alignment/>
    </xf>
    <xf numFmtId="182" fontId="0" fillId="0" borderId="10" xfId="41" applyNumberFormat="1" applyFont="1" applyBorder="1" applyAlignment="1">
      <alignment/>
    </xf>
    <xf numFmtId="3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81" fontId="4" fillId="0" borderId="15" xfId="0" applyNumberFormat="1" applyFont="1" applyBorder="1" applyAlignment="1">
      <alignment horizontal="center" vertical="center" wrapText="1"/>
    </xf>
    <xf numFmtId="181" fontId="4" fillId="0" borderId="1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1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181" fontId="12" fillId="0" borderId="11" xfId="0" applyNumberFormat="1" applyFont="1" applyFill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/>
    </xf>
    <xf numFmtId="181" fontId="12" fillId="0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181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181" fontId="12" fillId="0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181" fontId="12" fillId="0" borderId="13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L5" sqref="L5"/>
    </sheetView>
  </sheetViews>
  <sheetFormatPr defaultColWidth="9.00390625" defaultRowHeight="15.75"/>
  <cols>
    <col min="1" max="1" width="9.75390625" style="34" customWidth="1"/>
    <col min="2" max="2" width="6.625" style="34" customWidth="1"/>
    <col min="3" max="3" width="6.50390625" style="34" customWidth="1"/>
    <col min="4" max="4" width="5.75390625" style="34" customWidth="1"/>
    <col min="5" max="5" width="6.625" style="34" customWidth="1"/>
    <col min="6" max="6" width="6.125" style="34" customWidth="1"/>
    <col min="7" max="7" width="6.875" style="34" customWidth="1"/>
    <col min="8" max="8" width="5.75390625" style="34" customWidth="1"/>
    <col min="9" max="9" width="7.25390625" style="34" customWidth="1"/>
    <col min="10" max="10" width="6.875" style="34" customWidth="1"/>
    <col min="11" max="12" width="6.125" style="34" customWidth="1"/>
    <col min="13" max="13" width="7.25390625" style="34" customWidth="1"/>
    <col min="14" max="16" width="6.125" style="34" customWidth="1"/>
    <col min="17" max="17" width="6.875" style="34" customWidth="1"/>
    <col min="18" max="18" width="6.125" style="34" customWidth="1"/>
    <col min="19" max="19" width="5.625" style="34" customWidth="1"/>
    <col min="20" max="20" width="5.875" style="34" customWidth="1"/>
    <col min="21" max="21" width="6.375" style="34" customWidth="1"/>
    <col min="22" max="16384" width="9.00390625" style="34" customWidth="1"/>
  </cols>
  <sheetData>
    <row r="1" spans="1:21" ht="26.25" customHeight="1">
      <c r="A1" s="167" t="s">
        <v>347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21.75" customHeight="1">
      <c r="A2" s="166" t="s">
        <v>346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1" ht="23.25" customHeight="1">
      <c r="A3" s="168" t="s">
        <v>366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ht="31.5" customHeight="1">
      <c r="A4" s="144" t="s">
        <v>31</v>
      </c>
      <c r="B4" s="145" t="s">
        <v>32</v>
      </c>
      <c r="C4" s="146"/>
      <c r="D4" s="146"/>
      <c r="E4" s="147"/>
      <c r="F4" s="145" t="s">
        <v>33</v>
      </c>
      <c r="G4" s="146"/>
      <c r="H4" s="146"/>
      <c r="I4" s="147"/>
      <c r="J4" s="145" t="s">
        <v>34</v>
      </c>
      <c r="K4" s="146"/>
      <c r="L4" s="146"/>
      <c r="M4" s="147"/>
      <c r="N4" s="144" t="s">
        <v>35</v>
      </c>
      <c r="O4" s="144"/>
      <c r="P4" s="144"/>
      <c r="Q4" s="144"/>
      <c r="R4" s="144" t="s">
        <v>36</v>
      </c>
      <c r="S4" s="144"/>
      <c r="T4" s="144"/>
      <c r="U4" s="144"/>
    </row>
    <row r="5" spans="1:21" ht="111" customHeight="1">
      <c r="A5" s="144"/>
      <c r="B5" s="35" t="s">
        <v>37</v>
      </c>
      <c r="C5" s="35" t="s">
        <v>38</v>
      </c>
      <c r="D5" s="35" t="s">
        <v>39</v>
      </c>
      <c r="E5" s="35" t="s">
        <v>40</v>
      </c>
      <c r="F5" s="35" t="s">
        <v>37</v>
      </c>
      <c r="G5" s="35" t="s">
        <v>38</v>
      </c>
      <c r="H5" s="35" t="s">
        <v>39</v>
      </c>
      <c r="I5" s="35" t="s">
        <v>40</v>
      </c>
      <c r="J5" s="35" t="s">
        <v>37</v>
      </c>
      <c r="K5" s="35" t="s">
        <v>38</v>
      </c>
      <c r="L5" s="35" t="s">
        <v>39</v>
      </c>
      <c r="M5" s="35" t="s">
        <v>40</v>
      </c>
      <c r="N5" s="35" t="s">
        <v>37</v>
      </c>
      <c r="O5" s="35" t="s">
        <v>38</v>
      </c>
      <c r="P5" s="35" t="s">
        <v>39</v>
      </c>
      <c r="Q5" s="35" t="s">
        <v>40</v>
      </c>
      <c r="R5" s="35" t="s">
        <v>37</v>
      </c>
      <c r="S5" s="35" t="s">
        <v>38</v>
      </c>
      <c r="T5" s="35" t="s">
        <v>39</v>
      </c>
      <c r="U5" s="35" t="s">
        <v>40</v>
      </c>
    </row>
    <row r="6" spans="1:21" ht="30" customHeight="1">
      <c r="A6" s="27" t="s">
        <v>7</v>
      </c>
      <c r="B6" s="169">
        <v>15717.9</v>
      </c>
      <c r="C6" s="169">
        <v>13948</v>
      </c>
      <c r="D6" s="170">
        <v>83.93396902781761</v>
      </c>
      <c r="E6" s="169">
        <v>117071.1</v>
      </c>
      <c r="F6" s="169">
        <v>15875.6</v>
      </c>
      <c r="G6" s="169">
        <v>14065.85</v>
      </c>
      <c r="H6" s="170">
        <v>90.93909006565546</v>
      </c>
      <c r="I6" s="169">
        <v>127913.56</v>
      </c>
      <c r="J6" s="169">
        <v>16080.1</v>
      </c>
      <c r="K6" s="169">
        <v>14483.75</v>
      </c>
      <c r="L6" s="170">
        <v>94.0331060671442</v>
      </c>
      <c r="M6" s="169">
        <v>136195.2</v>
      </c>
      <c r="N6" s="171">
        <v>16301.6</v>
      </c>
      <c r="O6" s="171">
        <v>14749.15</v>
      </c>
      <c r="P6" s="172">
        <v>103.20560845879255</v>
      </c>
      <c r="Q6" s="171">
        <v>152219.5</v>
      </c>
      <c r="R6" s="171">
        <f>SUM(R7:R19)</f>
        <v>16584</v>
      </c>
      <c r="S6" s="171">
        <f>SUM(S7:S19)</f>
        <v>15314.640000000001</v>
      </c>
      <c r="T6" s="171">
        <f>U6/S6*10</f>
        <v>101.04927050195104</v>
      </c>
      <c r="U6" s="171">
        <f>SUM(U7:U19)</f>
        <v>154753.31999999998</v>
      </c>
    </row>
    <row r="7" spans="1:21" ht="21.75" customHeight="1">
      <c r="A7" s="29" t="s">
        <v>20</v>
      </c>
      <c r="B7" s="173">
        <v>14</v>
      </c>
      <c r="C7" s="173">
        <v>14</v>
      </c>
      <c r="D7" s="173">
        <v>42.57142857142857</v>
      </c>
      <c r="E7" s="174">
        <v>59.6</v>
      </c>
      <c r="F7" s="173">
        <v>12.2</v>
      </c>
      <c r="G7" s="173">
        <v>12.2</v>
      </c>
      <c r="H7" s="173">
        <v>43.52459016393443</v>
      </c>
      <c r="I7" s="173">
        <v>53.1</v>
      </c>
      <c r="J7" s="173">
        <v>11.5</v>
      </c>
      <c r="K7" s="174">
        <v>11.5</v>
      </c>
      <c r="L7" s="173">
        <v>43.73913043478261</v>
      </c>
      <c r="M7" s="173">
        <v>50.3</v>
      </c>
      <c r="N7" s="174">
        <v>7.5</v>
      </c>
      <c r="O7" s="175">
        <v>7.5</v>
      </c>
      <c r="P7" s="176">
        <v>43.46666666666667</v>
      </c>
      <c r="Q7" s="175">
        <v>32.6</v>
      </c>
      <c r="R7" s="174">
        <v>6.8</v>
      </c>
      <c r="S7" s="177">
        <v>6.8</v>
      </c>
      <c r="T7" s="177">
        <v>43.47</v>
      </c>
      <c r="U7" s="177">
        <v>29.3</v>
      </c>
    </row>
    <row r="8" spans="1:21" ht="21.75" customHeight="1">
      <c r="A8" s="30" t="s">
        <v>25</v>
      </c>
      <c r="B8" s="178">
        <v>270</v>
      </c>
      <c r="C8" s="178">
        <v>229.3</v>
      </c>
      <c r="D8" s="178">
        <v>85.80026166593981</v>
      </c>
      <c r="E8" s="179">
        <v>1967.4</v>
      </c>
      <c r="F8" s="178">
        <v>270</v>
      </c>
      <c r="G8" s="178">
        <v>245</v>
      </c>
      <c r="H8" s="178">
        <v>86.2</v>
      </c>
      <c r="I8" s="179">
        <v>2111.9</v>
      </c>
      <c r="J8" s="178">
        <v>270</v>
      </c>
      <c r="K8" s="179">
        <v>256</v>
      </c>
      <c r="L8" s="178">
        <v>86.5</v>
      </c>
      <c r="M8" s="179">
        <v>2214.4</v>
      </c>
      <c r="N8" s="179">
        <v>231.2</v>
      </c>
      <c r="O8" s="180">
        <v>231.2</v>
      </c>
      <c r="P8" s="181">
        <v>86.72145328719724</v>
      </c>
      <c r="Q8" s="180">
        <v>2005</v>
      </c>
      <c r="R8" s="179">
        <v>230.2</v>
      </c>
      <c r="S8" s="180">
        <v>230.2</v>
      </c>
      <c r="T8" s="180">
        <v>88.63814074717638</v>
      </c>
      <c r="U8" s="180">
        <v>2040.45</v>
      </c>
    </row>
    <row r="9" spans="1:21" ht="21.75" customHeight="1">
      <c r="A9" s="30" t="s">
        <v>0</v>
      </c>
      <c r="B9" s="179">
        <v>2942.2</v>
      </c>
      <c r="C9" s="179">
        <v>2747.7</v>
      </c>
      <c r="D9" s="178">
        <v>85.66983295119556</v>
      </c>
      <c r="E9" s="179">
        <v>23539.5</v>
      </c>
      <c r="F9" s="179">
        <v>2974.2</v>
      </c>
      <c r="G9" s="178">
        <v>2568.5</v>
      </c>
      <c r="H9" s="178">
        <v>120.60657971578743</v>
      </c>
      <c r="I9" s="179">
        <v>30977.8</v>
      </c>
      <c r="J9" s="178">
        <v>3011.3</v>
      </c>
      <c r="K9" s="179">
        <v>2884.5</v>
      </c>
      <c r="L9" s="178">
        <v>126.2607037614838</v>
      </c>
      <c r="M9" s="179">
        <v>36419.9</v>
      </c>
      <c r="N9" s="179">
        <v>3024.7</v>
      </c>
      <c r="O9" s="180">
        <v>2852.1</v>
      </c>
      <c r="P9" s="181">
        <v>134.66498369622386</v>
      </c>
      <c r="Q9" s="180">
        <v>38407.8</v>
      </c>
      <c r="R9" s="179">
        <v>3071.2</v>
      </c>
      <c r="S9" s="180">
        <v>2938.4</v>
      </c>
      <c r="T9" s="180">
        <v>129.6800980125238</v>
      </c>
      <c r="U9" s="180">
        <v>38105.2</v>
      </c>
    </row>
    <row r="10" spans="1:21" ht="21.75" customHeight="1">
      <c r="A10" s="30" t="s">
        <v>29</v>
      </c>
      <c r="B10" s="178">
        <v>1719.4</v>
      </c>
      <c r="C10" s="178">
        <v>1499.4</v>
      </c>
      <c r="D10" s="178">
        <v>73.85220754968654</v>
      </c>
      <c r="E10" s="179">
        <v>11073.4</v>
      </c>
      <c r="F10" s="179">
        <v>1744.5</v>
      </c>
      <c r="G10" s="178">
        <v>1555.8</v>
      </c>
      <c r="H10" s="178">
        <v>71.25530273814115</v>
      </c>
      <c r="I10" s="179">
        <v>11085.9</v>
      </c>
      <c r="J10" s="178">
        <v>1786.8</v>
      </c>
      <c r="K10" s="179">
        <v>1634</v>
      </c>
      <c r="L10" s="178">
        <v>71.90697674418604</v>
      </c>
      <c r="M10" s="179">
        <v>11749.6</v>
      </c>
      <c r="N10" s="179">
        <v>1814.1</v>
      </c>
      <c r="O10" s="180">
        <v>1654.6</v>
      </c>
      <c r="P10" s="181">
        <v>98.96047383053306</v>
      </c>
      <c r="Q10" s="180">
        <v>16374</v>
      </c>
      <c r="R10" s="179">
        <v>1818.4</v>
      </c>
      <c r="S10" s="180">
        <v>1690.9</v>
      </c>
      <c r="T10" s="179">
        <v>97.87391330060913</v>
      </c>
      <c r="U10" s="180">
        <v>16549.5</v>
      </c>
    </row>
    <row r="11" spans="1:21" ht="21.75" customHeight="1">
      <c r="A11" s="30" t="s">
        <v>1</v>
      </c>
      <c r="B11" s="178">
        <v>1906.8</v>
      </c>
      <c r="C11" s="178">
        <v>1853.7</v>
      </c>
      <c r="D11" s="178">
        <v>84.75157792523062</v>
      </c>
      <c r="E11" s="179">
        <v>15710.4</v>
      </c>
      <c r="F11" s="179">
        <v>1906.9</v>
      </c>
      <c r="G11" s="178">
        <v>1860</v>
      </c>
      <c r="H11" s="178">
        <v>82.69994623655913</v>
      </c>
      <c r="I11" s="179">
        <v>15382.19</v>
      </c>
      <c r="J11" s="178">
        <v>1906.8</v>
      </c>
      <c r="K11" s="179">
        <v>1859.95</v>
      </c>
      <c r="L11" s="178">
        <v>82.79308583564074</v>
      </c>
      <c r="M11" s="179">
        <v>15399.1</v>
      </c>
      <c r="N11" s="179">
        <v>1943.5</v>
      </c>
      <c r="O11" s="180">
        <v>1867.05</v>
      </c>
      <c r="P11" s="181">
        <v>102.22543584799551</v>
      </c>
      <c r="Q11" s="180">
        <v>19086</v>
      </c>
      <c r="R11" s="179">
        <v>1902</v>
      </c>
      <c r="S11" s="180">
        <v>1856.9</v>
      </c>
      <c r="T11" s="179">
        <v>89.96230276266894</v>
      </c>
      <c r="U11" s="180">
        <v>16705.1</v>
      </c>
    </row>
    <row r="12" spans="1:21" ht="21.75" customHeight="1">
      <c r="A12" s="30" t="s">
        <v>21</v>
      </c>
      <c r="B12" s="178">
        <v>967.6</v>
      </c>
      <c r="C12" s="178">
        <v>800</v>
      </c>
      <c r="D12" s="178">
        <v>57</v>
      </c>
      <c r="E12" s="179">
        <v>4560</v>
      </c>
      <c r="F12" s="179">
        <v>977.6</v>
      </c>
      <c r="G12" s="178">
        <v>830</v>
      </c>
      <c r="H12" s="178">
        <v>60</v>
      </c>
      <c r="I12" s="179">
        <v>4980</v>
      </c>
      <c r="J12" s="178">
        <v>982.4</v>
      </c>
      <c r="K12" s="179">
        <v>840</v>
      </c>
      <c r="L12" s="178">
        <v>63.5</v>
      </c>
      <c r="M12" s="179">
        <v>5334</v>
      </c>
      <c r="N12" s="179">
        <v>980</v>
      </c>
      <c r="O12" s="180">
        <v>810</v>
      </c>
      <c r="P12" s="181">
        <v>65</v>
      </c>
      <c r="Q12" s="180">
        <v>5265</v>
      </c>
      <c r="R12" s="179">
        <v>960</v>
      </c>
      <c r="S12" s="180">
        <v>780</v>
      </c>
      <c r="T12" s="179">
        <v>72</v>
      </c>
      <c r="U12" s="180">
        <v>5616</v>
      </c>
    </row>
    <row r="13" spans="1:21" ht="21.75" customHeight="1">
      <c r="A13" s="30" t="s">
        <v>2</v>
      </c>
      <c r="B13" s="178">
        <v>1799.7</v>
      </c>
      <c r="C13" s="178">
        <v>1627.7</v>
      </c>
      <c r="D13" s="178">
        <v>76.14363826257909</v>
      </c>
      <c r="E13" s="179">
        <v>12393.9</v>
      </c>
      <c r="F13" s="179">
        <v>1817.7</v>
      </c>
      <c r="G13" s="178">
        <v>1636.2</v>
      </c>
      <c r="H13" s="178">
        <v>84.17919569734751</v>
      </c>
      <c r="I13" s="179">
        <v>13773.4</v>
      </c>
      <c r="J13" s="178">
        <v>1812.2</v>
      </c>
      <c r="K13" s="179">
        <v>1641.4</v>
      </c>
      <c r="L13" s="178">
        <v>77.3211892287072</v>
      </c>
      <c r="M13" s="179">
        <v>12691.5</v>
      </c>
      <c r="N13" s="179">
        <v>1848.3</v>
      </c>
      <c r="O13" s="180">
        <v>1661.7</v>
      </c>
      <c r="P13" s="181">
        <v>86.6450021062767</v>
      </c>
      <c r="Q13" s="180">
        <v>14397.8</v>
      </c>
      <c r="R13" s="179">
        <v>1823.6</v>
      </c>
      <c r="S13" s="180">
        <v>1674.27</v>
      </c>
      <c r="T13" s="179">
        <v>88.59025127368943</v>
      </c>
      <c r="U13" s="180">
        <v>14832.4</v>
      </c>
    </row>
    <row r="14" spans="1:21" ht="21.75" customHeight="1">
      <c r="A14" s="30" t="s">
        <v>12</v>
      </c>
      <c r="B14" s="178">
        <v>793.9</v>
      </c>
      <c r="C14" s="178">
        <v>724.3</v>
      </c>
      <c r="D14" s="178">
        <v>58.02291868010494</v>
      </c>
      <c r="E14" s="179">
        <v>4202.6</v>
      </c>
      <c r="F14" s="179">
        <v>794.9</v>
      </c>
      <c r="G14" s="178">
        <v>756.9</v>
      </c>
      <c r="H14" s="178">
        <v>62.002906592680674</v>
      </c>
      <c r="I14" s="179">
        <v>4693</v>
      </c>
      <c r="J14" s="178">
        <v>800.2</v>
      </c>
      <c r="K14" s="179">
        <v>744.2</v>
      </c>
      <c r="L14" s="178">
        <v>65.79951625907013</v>
      </c>
      <c r="M14" s="178">
        <v>4896.8</v>
      </c>
      <c r="N14" s="179">
        <v>806.7</v>
      </c>
      <c r="O14" s="180">
        <v>732.2</v>
      </c>
      <c r="P14" s="181">
        <v>70.40016388964763</v>
      </c>
      <c r="Q14" s="180">
        <v>5154.7</v>
      </c>
      <c r="R14" s="179">
        <v>812.2</v>
      </c>
      <c r="S14" s="180">
        <v>738.09</v>
      </c>
      <c r="T14" s="179">
        <v>72.56838596919074</v>
      </c>
      <c r="U14" s="180">
        <v>5356.2</v>
      </c>
    </row>
    <row r="15" spans="1:21" ht="21.75" customHeight="1">
      <c r="A15" s="30" t="s">
        <v>3</v>
      </c>
      <c r="B15" s="178">
        <v>85.2</v>
      </c>
      <c r="C15" s="178">
        <v>73.5</v>
      </c>
      <c r="D15" s="178">
        <v>43.197278911564624</v>
      </c>
      <c r="E15" s="179">
        <v>317.5</v>
      </c>
      <c r="F15" s="178">
        <v>90.3</v>
      </c>
      <c r="G15" s="178">
        <v>78.1</v>
      </c>
      <c r="H15" s="178">
        <v>45.00640204865557</v>
      </c>
      <c r="I15" s="179">
        <v>351.5</v>
      </c>
      <c r="J15" s="178">
        <v>91.4</v>
      </c>
      <c r="K15" s="179">
        <v>89.4</v>
      </c>
      <c r="L15" s="178">
        <v>47.270693512304256</v>
      </c>
      <c r="M15" s="178">
        <v>422.6</v>
      </c>
      <c r="N15" s="179">
        <v>85.5</v>
      </c>
      <c r="O15" s="180">
        <v>85</v>
      </c>
      <c r="P15" s="181">
        <v>48</v>
      </c>
      <c r="Q15" s="180">
        <v>408</v>
      </c>
      <c r="R15" s="179">
        <v>88.9</v>
      </c>
      <c r="S15" s="180">
        <v>87.78</v>
      </c>
      <c r="T15" s="179">
        <v>48.50421508316245</v>
      </c>
      <c r="U15" s="180">
        <v>425.77</v>
      </c>
    </row>
    <row r="16" spans="1:21" ht="21.75" customHeight="1">
      <c r="A16" s="30" t="s">
        <v>4</v>
      </c>
      <c r="B16" s="178">
        <v>8.8</v>
      </c>
      <c r="C16" s="178">
        <v>8.8</v>
      </c>
      <c r="D16" s="178">
        <v>45.07</v>
      </c>
      <c r="E16" s="179">
        <v>39.5</v>
      </c>
      <c r="F16" s="178">
        <v>5.4</v>
      </c>
      <c r="G16" s="178">
        <v>5.15</v>
      </c>
      <c r="H16" s="178">
        <v>44.990291262135926</v>
      </c>
      <c r="I16" s="179">
        <v>23.17</v>
      </c>
      <c r="J16" s="178">
        <v>3.1</v>
      </c>
      <c r="K16" s="179">
        <v>3.1</v>
      </c>
      <c r="L16" s="178">
        <v>44.51612903225807</v>
      </c>
      <c r="M16" s="178">
        <v>13.8</v>
      </c>
      <c r="N16" s="179">
        <v>4.8</v>
      </c>
      <c r="O16" s="180">
        <v>4.4</v>
      </c>
      <c r="P16" s="181">
        <v>46.59090909090908</v>
      </c>
      <c r="Q16" s="180">
        <v>20.5</v>
      </c>
      <c r="R16" s="179">
        <v>4.9</v>
      </c>
      <c r="S16" s="180">
        <v>4.8</v>
      </c>
      <c r="T16" s="179">
        <v>46.25</v>
      </c>
      <c r="U16" s="180">
        <v>22.2</v>
      </c>
    </row>
    <row r="17" spans="1:21" ht="21.75" customHeight="1">
      <c r="A17" s="32" t="s">
        <v>5</v>
      </c>
      <c r="B17" s="179">
        <v>2037.8</v>
      </c>
      <c r="C17" s="179">
        <v>1590.2</v>
      </c>
      <c r="D17" s="178">
        <v>104.85221984656016</v>
      </c>
      <c r="E17" s="179">
        <v>16673.6</v>
      </c>
      <c r="F17" s="179">
        <v>2096.8</v>
      </c>
      <c r="G17" s="178">
        <v>1687</v>
      </c>
      <c r="H17" s="178">
        <v>105.00296384113811</v>
      </c>
      <c r="I17" s="179">
        <v>17714</v>
      </c>
      <c r="J17" s="178">
        <v>2216.9</v>
      </c>
      <c r="K17" s="179">
        <v>1690.1</v>
      </c>
      <c r="L17" s="178">
        <v>114.9997041595172</v>
      </c>
      <c r="M17" s="179">
        <v>19436.1</v>
      </c>
      <c r="N17" s="179">
        <v>2291.7</v>
      </c>
      <c r="O17" s="180">
        <v>1968.1</v>
      </c>
      <c r="P17" s="181">
        <v>105.08510746405163</v>
      </c>
      <c r="Q17" s="180">
        <v>20681.8</v>
      </c>
      <c r="R17" s="179">
        <v>2383.9</v>
      </c>
      <c r="S17" s="180">
        <v>2098.5</v>
      </c>
      <c r="T17" s="178">
        <v>103.68406004288778</v>
      </c>
      <c r="U17" s="180">
        <v>21758.1</v>
      </c>
    </row>
    <row r="18" spans="1:21" ht="21.75" customHeight="1">
      <c r="A18" s="30" t="s">
        <v>41</v>
      </c>
      <c r="B18" s="178">
        <v>253.7</v>
      </c>
      <c r="C18" s="178">
        <v>200.5</v>
      </c>
      <c r="D18" s="178">
        <v>67.05236907730674</v>
      </c>
      <c r="E18" s="179">
        <v>1344.4</v>
      </c>
      <c r="F18" s="178">
        <v>253.3</v>
      </c>
      <c r="G18" s="178">
        <v>237</v>
      </c>
      <c r="H18" s="178">
        <v>67.40928270042193</v>
      </c>
      <c r="I18" s="179">
        <v>1597.6</v>
      </c>
      <c r="J18" s="178">
        <v>245.7</v>
      </c>
      <c r="K18" s="179">
        <v>205.6</v>
      </c>
      <c r="L18" s="178">
        <v>67.1011673151751</v>
      </c>
      <c r="M18" s="179">
        <v>1379.6</v>
      </c>
      <c r="N18" s="179">
        <v>266.8</v>
      </c>
      <c r="O18" s="180">
        <v>205.3</v>
      </c>
      <c r="P18" s="181">
        <v>68.55820750121772</v>
      </c>
      <c r="Q18" s="180">
        <v>1407.5</v>
      </c>
      <c r="R18" s="179">
        <v>271.7</v>
      </c>
      <c r="S18" s="180">
        <v>221.1</v>
      </c>
      <c r="T18" s="179">
        <v>69.25825418362732</v>
      </c>
      <c r="U18" s="180">
        <v>1531.3</v>
      </c>
    </row>
    <row r="19" spans="1:21" ht="21.75" customHeight="1">
      <c r="A19" s="33" t="s">
        <v>6</v>
      </c>
      <c r="B19" s="182">
        <v>2918.8</v>
      </c>
      <c r="C19" s="182">
        <v>2578.9</v>
      </c>
      <c r="D19" s="183">
        <v>97.67458994144789</v>
      </c>
      <c r="E19" s="182">
        <v>25189.3</v>
      </c>
      <c r="F19" s="182">
        <v>2931.8</v>
      </c>
      <c r="G19" s="183">
        <v>2594</v>
      </c>
      <c r="H19" s="183">
        <v>97.03161141094836</v>
      </c>
      <c r="I19" s="182">
        <v>25170</v>
      </c>
      <c r="J19" s="183">
        <v>2941.8</v>
      </c>
      <c r="K19" s="182">
        <v>2624</v>
      </c>
      <c r="L19" s="183">
        <v>99.7999237804878</v>
      </c>
      <c r="M19" s="182">
        <v>26187.5</v>
      </c>
      <c r="N19" s="182">
        <v>2996.8</v>
      </c>
      <c r="O19" s="184">
        <v>2670</v>
      </c>
      <c r="P19" s="185">
        <v>108.53483146067416</v>
      </c>
      <c r="Q19" s="184">
        <v>28978.8</v>
      </c>
      <c r="R19" s="182">
        <v>3210.2</v>
      </c>
      <c r="S19" s="184">
        <v>2986.9</v>
      </c>
      <c r="T19" s="182">
        <v>106.40396397602865</v>
      </c>
      <c r="U19" s="184">
        <v>31781.8</v>
      </c>
    </row>
  </sheetData>
  <sheetProtection/>
  <mergeCells count="9">
    <mergeCell ref="A1:U1"/>
    <mergeCell ref="A3:U3"/>
    <mergeCell ref="R4:U4"/>
    <mergeCell ref="A4:A5"/>
    <mergeCell ref="B4:E4"/>
    <mergeCell ref="F4:I4"/>
    <mergeCell ref="J4:M4"/>
    <mergeCell ref="N4:Q4"/>
    <mergeCell ref="A2:U2"/>
  </mergeCells>
  <printOptions/>
  <pageMargins left="0.8267716535433072" right="0.1968503937007874" top="0.7480314960629921" bottom="0.54" header="0.5118110236220472" footer="0.57"/>
  <pageSetup horizontalDpi="600" verticalDpi="600" orientation="landscape" paperSize="9" scale="90" r:id="rId1"/>
  <headerFooter alignWithMargins="0">
    <oddFooter>&amp;R&amp;"Times New Roman,nghiêng"&amp;9PL I -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" sqref="A2:D2"/>
    </sheetView>
  </sheetViews>
  <sheetFormatPr defaultColWidth="9.00390625" defaultRowHeight="15.75"/>
  <cols>
    <col min="1" max="1" width="4.00390625" style="68" customWidth="1"/>
    <col min="2" max="2" width="34.875" style="68" customWidth="1"/>
    <col min="3" max="3" width="28.75390625" style="68" customWidth="1"/>
    <col min="4" max="4" width="13.00390625" style="68" customWidth="1"/>
    <col min="5" max="16384" width="9.00390625" style="68" customWidth="1"/>
  </cols>
  <sheetData>
    <row r="1" spans="1:4" ht="30.75" customHeight="1">
      <c r="A1" s="199" t="s">
        <v>367</v>
      </c>
      <c r="B1" s="199"/>
      <c r="C1" s="199"/>
      <c r="D1" s="199"/>
    </row>
    <row r="2" spans="1:4" ht="39" customHeight="1">
      <c r="A2" s="200" t="s">
        <v>368</v>
      </c>
      <c r="B2" s="166"/>
      <c r="C2" s="166"/>
      <c r="D2" s="166"/>
    </row>
    <row r="3" spans="1:4" ht="46.5" customHeight="1">
      <c r="A3" s="201" t="s">
        <v>365</v>
      </c>
      <c r="B3" s="201"/>
      <c r="C3" s="201"/>
      <c r="D3" s="201"/>
    </row>
    <row r="4" spans="1:4" ht="42.75" customHeight="1">
      <c r="A4" s="66" t="s">
        <v>22</v>
      </c>
      <c r="B4" s="66" t="s">
        <v>189</v>
      </c>
      <c r="C4" s="74" t="s">
        <v>78</v>
      </c>
      <c r="D4" s="66" t="s">
        <v>205</v>
      </c>
    </row>
    <row r="5" spans="1:4" ht="27" customHeight="1">
      <c r="A5" s="225"/>
      <c r="B5" s="226" t="s">
        <v>272</v>
      </c>
      <c r="C5" s="66"/>
      <c r="D5" s="67"/>
    </row>
    <row r="6" spans="1:4" ht="19.5" customHeight="1">
      <c r="A6" s="69">
        <v>1</v>
      </c>
      <c r="B6" s="217" t="s">
        <v>192</v>
      </c>
      <c r="C6" s="70" t="s">
        <v>193</v>
      </c>
      <c r="D6" s="69">
        <v>2017</v>
      </c>
    </row>
    <row r="7" spans="1:4" ht="19.5" customHeight="1">
      <c r="A7" s="69">
        <v>2</v>
      </c>
      <c r="B7" s="217" t="s">
        <v>194</v>
      </c>
      <c r="C7" s="70" t="s">
        <v>195</v>
      </c>
      <c r="D7" s="69">
        <v>2018</v>
      </c>
    </row>
    <row r="8" spans="1:4" ht="19.5" customHeight="1">
      <c r="A8" s="69">
        <v>3</v>
      </c>
      <c r="B8" s="217" t="s">
        <v>196</v>
      </c>
      <c r="C8" s="70" t="s">
        <v>197</v>
      </c>
      <c r="D8" s="69">
        <v>2018</v>
      </c>
    </row>
    <row r="9" spans="1:4" ht="19.5" customHeight="1">
      <c r="A9" s="69">
        <v>4</v>
      </c>
      <c r="B9" s="227" t="s">
        <v>299</v>
      </c>
      <c r="C9" s="112" t="s">
        <v>300</v>
      </c>
      <c r="D9" s="71">
        <v>2019</v>
      </c>
    </row>
    <row r="10" spans="1:4" ht="19.5" customHeight="1">
      <c r="A10" s="69">
        <v>5</v>
      </c>
      <c r="B10" s="217" t="s">
        <v>198</v>
      </c>
      <c r="C10" s="70" t="s">
        <v>199</v>
      </c>
      <c r="D10" s="69">
        <v>2020</v>
      </c>
    </row>
    <row r="11" spans="1:4" ht="19.5" customHeight="1">
      <c r="A11" s="27"/>
      <c r="B11" s="228" t="s">
        <v>200</v>
      </c>
      <c r="C11" s="27"/>
      <c r="D11" s="27"/>
    </row>
    <row r="12" spans="1:4" ht="19.5" customHeight="1">
      <c r="A12" s="69">
        <v>1</v>
      </c>
      <c r="B12" s="113" t="s">
        <v>247</v>
      </c>
      <c r="C12" s="69" t="s">
        <v>202</v>
      </c>
      <c r="D12" s="69">
        <v>2017</v>
      </c>
    </row>
    <row r="13" spans="1:4" ht="19.5" customHeight="1">
      <c r="A13" s="69">
        <v>2</v>
      </c>
      <c r="B13" s="113" t="s">
        <v>270</v>
      </c>
      <c r="C13" s="69" t="s">
        <v>271</v>
      </c>
      <c r="D13" s="69">
        <v>2017</v>
      </c>
    </row>
    <row r="14" spans="1:4" ht="19.5" customHeight="1">
      <c r="A14" s="69">
        <v>3</v>
      </c>
      <c r="B14" s="113" t="s">
        <v>248</v>
      </c>
      <c r="C14" s="69" t="s">
        <v>203</v>
      </c>
      <c r="D14" s="69">
        <v>2019</v>
      </c>
    </row>
    <row r="15" spans="1:4" ht="19.5" customHeight="1">
      <c r="A15" s="69">
        <v>4</v>
      </c>
      <c r="B15" s="113" t="s">
        <v>249</v>
      </c>
      <c r="C15" s="69" t="s">
        <v>207</v>
      </c>
      <c r="D15" s="69">
        <v>2020</v>
      </c>
    </row>
    <row r="16" spans="1:4" ht="19.5" customHeight="1">
      <c r="A16" s="69">
        <v>5</v>
      </c>
      <c r="B16" s="113" t="s">
        <v>268</v>
      </c>
      <c r="C16" s="69" t="s">
        <v>269</v>
      </c>
      <c r="D16" s="69">
        <v>2020</v>
      </c>
    </row>
    <row r="17" spans="1:4" s="72" customFormat="1" ht="19.5" customHeight="1">
      <c r="A17" s="27"/>
      <c r="B17" s="228" t="s">
        <v>190</v>
      </c>
      <c r="C17" s="27"/>
      <c r="D17" s="27"/>
    </row>
    <row r="18" spans="1:4" s="72" customFormat="1" ht="48" customHeight="1">
      <c r="A18" s="69">
        <v>1</v>
      </c>
      <c r="B18" s="113" t="s">
        <v>251</v>
      </c>
      <c r="C18" s="70" t="s">
        <v>274</v>
      </c>
      <c r="D18" s="69">
        <v>2019</v>
      </c>
    </row>
    <row r="19" spans="1:4" s="72" customFormat="1" ht="51" customHeight="1">
      <c r="A19" s="69">
        <v>2</v>
      </c>
      <c r="B19" s="113" t="s">
        <v>252</v>
      </c>
      <c r="C19" s="70" t="s">
        <v>273</v>
      </c>
      <c r="D19" s="69">
        <v>2019</v>
      </c>
    </row>
    <row r="20" spans="1:4" ht="49.5" customHeight="1">
      <c r="A20" s="69">
        <v>3</v>
      </c>
      <c r="B20" s="114" t="s">
        <v>250</v>
      </c>
      <c r="C20" s="70" t="s">
        <v>275</v>
      </c>
      <c r="D20" s="69">
        <v>2020</v>
      </c>
    </row>
    <row r="21" spans="1:4" ht="42" customHeight="1">
      <c r="A21" s="69">
        <v>4</v>
      </c>
      <c r="B21" s="114" t="s">
        <v>254</v>
      </c>
      <c r="C21" s="70" t="s">
        <v>276</v>
      </c>
      <c r="D21" s="69">
        <v>2020</v>
      </c>
    </row>
  </sheetData>
  <sheetProtection/>
  <mergeCells count="3">
    <mergeCell ref="A2:D2"/>
    <mergeCell ref="A1:D1"/>
    <mergeCell ref="A3:D3"/>
  </mergeCells>
  <printOptions/>
  <pageMargins left="0.88" right="0.2362204724409449" top="0.7086614173228347" bottom="0.984251968503937" header="0.5118110236220472" footer="0.5118110236220472"/>
  <pageSetup horizontalDpi="600" verticalDpi="600" orientation="portrait" paperSize="9" r:id="rId1"/>
  <headerFooter alignWithMargins="0">
    <oddFooter>&amp;R&amp;"Times New Roman,nghiêng"&amp;9PL X -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:B20"/>
    </sheetView>
  </sheetViews>
  <sheetFormatPr defaultColWidth="9.00390625" defaultRowHeight="15.75"/>
  <cols>
    <col min="1" max="1" width="3.875" style="0" customWidth="1"/>
    <col min="2" max="2" width="32.625" style="0" customWidth="1"/>
    <col min="3" max="3" width="11.75390625" style="0" customWidth="1"/>
    <col min="4" max="4" width="11.875" style="0" customWidth="1"/>
    <col min="5" max="5" width="11.375" style="0" customWidth="1"/>
    <col min="6" max="6" width="11.625" style="0" customWidth="1"/>
    <col min="7" max="7" width="11.75390625" style="0" customWidth="1"/>
    <col min="8" max="9" width="12.00390625" style="0" customWidth="1"/>
  </cols>
  <sheetData>
    <row r="1" spans="1:9" ht="21" customHeight="1">
      <c r="A1" s="199" t="s">
        <v>369</v>
      </c>
      <c r="B1" s="199"/>
      <c r="C1" s="199"/>
      <c r="D1" s="199"/>
      <c r="E1" s="199"/>
      <c r="F1" s="199"/>
      <c r="G1" s="199"/>
      <c r="H1" s="199"/>
      <c r="I1" s="199"/>
    </row>
    <row r="2" spans="1:9" ht="26.25" customHeight="1">
      <c r="A2" s="211" t="s">
        <v>370</v>
      </c>
      <c r="B2" s="211"/>
      <c r="C2" s="211"/>
      <c r="D2" s="211"/>
      <c r="E2" s="211"/>
      <c r="F2" s="211"/>
      <c r="G2" s="211"/>
      <c r="H2" s="211"/>
      <c r="I2" s="211"/>
    </row>
    <row r="3" spans="1:9" ht="31.5" customHeight="1">
      <c r="A3" s="168" t="str">
        <f>'b1'!A3:U3</f>
        <v>(Kèm theo Kế hoạch số                /KH-UBND ngày          tháng 11 năm 2016 của Ủy ban nhân dân tỉnh Phú Thọ)</v>
      </c>
      <c r="B3" s="168"/>
      <c r="C3" s="168"/>
      <c r="D3" s="168"/>
      <c r="E3" s="168"/>
      <c r="F3" s="168"/>
      <c r="G3" s="168"/>
      <c r="H3" s="168"/>
      <c r="I3" s="168"/>
    </row>
    <row r="4" spans="1:9" ht="29.25" customHeight="1">
      <c r="A4" s="27" t="s">
        <v>22</v>
      </c>
      <c r="B4" s="27" t="s">
        <v>277</v>
      </c>
      <c r="C4" s="27" t="s">
        <v>278</v>
      </c>
      <c r="D4" s="27" t="s">
        <v>185</v>
      </c>
      <c r="E4" s="27" t="s">
        <v>186</v>
      </c>
      <c r="F4" s="27" t="s">
        <v>187</v>
      </c>
      <c r="G4" s="27" t="s">
        <v>188</v>
      </c>
      <c r="H4" s="27" t="s">
        <v>27</v>
      </c>
      <c r="I4" s="105" t="s">
        <v>279</v>
      </c>
    </row>
    <row r="5" spans="1:9" ht="25.5" customHeight="1">
      <c r="A5" s="127"/>
      <c r="B5" s="229" t="s">
        <v>7</v>
      </c>
      <c r="C5" s="27" t="s">
        <v>280</v>
      </c>
      <c r="D5" s="84">
        <f>D6+D9+D14</f>
        <v>4422.65</v>
      </c>
      <c r="E5" s="84">
        <f>E6+E9+E14</f>
        <v>9035.942</v>
      </c>
      <c r="F5" s="84">
        <f>F6+F9+F14</f>
        <v>6554</v>
      </c>
      <c r="G5" s="84">
        <f>G6+G9+G14</f>
        <v>5224</v>
      </c>
      <c r="H5" s="84">
        <f>H6+H9+H14</f>
        <v>3668</v>
      </c>
      <c r="I5" s="106">
        <f>SUM(D5:H5)</f>
        <v>28904.591999999997</v>
      </c>
    </row>
    <row r="6" spans="1:9" s="122" customFormat="1" ht="15.75">
      <c r="A6" s="66">
        <v>1</v>
      </c>
      <c r="B6" s="230" t="s">
        <v>281</v>
      </c>
      <c r="C6" s="27" t="s">
        <v>280</v>
      </c>
      <c r="D6" s="96">
        <f>SUM(D7:D8)</f>
        <v>3158.6499999999996</v>
      </c>
      <c r="E6" s="96">
        <f>SUM(E7:E8)</f>
        <v>1740</v>
      </c>
      <c r="F6" s="96">
        <f>SUM(F7:F8)</f>
        <v>2060</v>
      </c>
      <c r="G6" s="96">
        <f>SUM(G7:G8)</f>
        <v>1760</v>
      </c>
      <c r="H6" s="96">
        <f>SUM(H7:H8)</f>
        <v>1712</v>
      </c>
      <c r="I6" s="109">
        <f>SUM(D6:H6)</f>
        <v>10430.65</v>
      </c>
    </row>
    <row r="7" spans="1:9" s="122" customFormat="1" ht="28.5" customHeight="1">
      <c r="A7" s="70" t="s">
        <v>294</v>
      </c>
      <c r="B7" s="217" t="s">
        <v>282</v>
      </c>
      <c r="C7" s="69" t="s">
        <v>280</v>
      </c>
      <c r="D7" s="118">
        <f>(43+70+78.85+95.3)*11</f>
        <v>3158.6499999999996</v>
      </c>
      <c r="E7" s="95">
        <f>155*8</f>
        <v>1240</v>
      </c>
      <c r="F7" s="95">
        <f>195*8</f>
        <v>1560</v>
      </c>
      <c r="G7" s="95">
        <f>220*8</f>
        <v>1760</v>
      </c>
      <c r="H7" s="95">
        <f>214*8</f>
        <v>1712</v>
      </c>
      <c r="I7" s="108">
        <f>SUM(D7:H7)</f>
        <v>9430.65</v>
      </c>
    </row>
    <row r="8" spans="1:9" s="122" customFormat="1" ht="15.75">
      <c r="A8" s="70" t="s">
        <v>295</v>
      </c>
      <c r="B8" s="217" t="s">
        <v>317</v>
      </c>
      <c r="C8" s="69" t="s">
        <v>280</v>
      </c>
      <c r="D8" s="95"/>
      <c r="E8" s="95">
        <v>500</v>
      </c>
      <c r="F8" s="95">
        <v>500</v>
      </c>
      <c r="G8" s="95"/>
      <c r="H8" s="95"/>
      <c r="I8" s="108">
        <f>SUM(D8:H8)</f>
        <v>1000</v>
      </c>
    </row>
    <row r="9" spans="1:9" s="122" customFormat="1" ht="18" customHeight="1">
      <c r="A9" s="27">
        <v>2</v>
      </c>
      <c r="B9" s="229" t="s">
        <v>283</v>
      </c>
      <c r="C9" s="27" t="s">
        <v>280</v>
      </c>
      <c r="D9" s="84">
        <f>SUM(D10:D13)</f>
        <v>300</v>
      </c>
      <c r="E9" s="84">
        <f>SUM(E10:E13)</f>
        <v>580</v>
      </c>
      <c r="F9" s="84">
        <f>SUM(F10:F13)</f>
        <v>680</v>
      </c>
      <c r="G9" s="84">
        <f>SUM(G10:G13)</f>
        <v>700</v>
      </c>
      <c r="H9" s="84">
        <f>SUM(H10:H13)</f>
        <v>700</v>
      </c>
      <c r="I9" s="109">
        <f>SUM(D9:H9)</f>
        <v>2960</v>
      </c>
    </row>
    <row r="10" spans="1:9" ht="18" customHeight="1">
      <c r="A10" s="107"/>
      <c r="B10" s="114" t="s">
        <v>0</v>
      </c>
      <c r="C10" s="69" t="s">
        <v>280</v>
      </c>
      <c r="D10" s="83">
        <v>100</v>
      </c>
      <c r="E10" s="83">
        <v>100</v>
      </c>
      <c r="F10" s="83">
        <v>100</v>
      </c>
      <c r="G10" s="83">
        <v>100</v>
      </c>
      <c r="H10" s="83">
        <v>100</v>
      </c>
      <c r="I10" s="108"/>
    </row>
    <row r="11" spans="1:9" ht="18" customHeight="1">
      <c r="A11" s="107"/>
      <c r="B11" s="114" t="s">
        <v>1</v>
      </c>
      <c r="C11" s="69" t="s">
        <v>280</v>
      </c>
      <c r="D11" s="83"/>
      <c r="E11" s="83">
        <v>200</v>
      </c>
      <c r="F11" s="83">
        <v>200</v>
      </c>
      <c r="G11" s="83">
        <v>200</v>
      </c>
      <c r="H11" s="83">
        <v>200</v>
      </c>
      <c r="I11" s="108"/>
    </row>
    <row r="12" spans="1:9" ht="18" customHeight="1">
      <c r="A12" s="107"/>
      <c r="B12" s="114" t="s">
        <v>11</v>
      </c>
      <c r="C12" s="69" t="s">
        <v>280</v>
      </c>
      <c r="D12" s="83"/>
      <c r="E12" s="83">
        <v>80</v>
      </c>
      <c r="F12" s="83">
        <v>80</v>
      </c>
      <c r="G12" s="83">
        <v>100</v>
      </c>
      <c r="H12" s="83">
        <v>100</v>
      </c>
      <c r="I12" s="108"/>
    </row>
    <row r="13" spans="1:9" ht="18" customHeight="1">
      <c r="A13" s="107"/>
      <c r="B13" s="114" t="s">
        <v>2</v>
      </c>
      <c r="C13" s="69" t="s">
        <v>280</v>
      </c>
      <c r="D13" s="83">
        <v>200</v>
      </c>
      <c r="E13" s="83">
        <v>200</v>
      </c>
      <c r="F13" s="83">
        <v>300</v>
      </c>
      <c r="G13" s="83">
        <v>300</v>
      </c>
      <c r="H13" s="83">
        <v>300</v>
      </c>
      <c r="I13" s="108"/>
    </row>
    <row r="14" spans="1:9" ht="18" customHeight="1">
      <c r="A14" s="27">
        <v>3</v>
      </c>
      <c r="B14" s="229" t="s">
        <v>284</v>
      </c>
      <c r="C14" s="27" t="s">
        <v>280</v>
      </c>
      <c r="D14" s="84">
        <f>D15+D19+D20</f>
        <v>964</v>
      </c>
      <c r="E14" s="84">
        <f>E15+E19+E20</f>
        <v>6715.942</v>
      </c>
      <c r="F14" s="84">
        <f>F15+F19+F20</f>
        <v>3814</v>
      </c>
      <c r="G14" s="84">
        <f>G15+G19+G20</f>
        <v>2764</v>
      </c>
      <c r="H14" s="84">
        <f>H15+H19+H20</f>
        <v>1256</v>
      </c>
      <c r="I14" s="109">
        <f>SUM(D14:H14)</f>
        <v>15513.942</v>
      </c>
    </row>
    <row r="15" spans="1:9" ht="18" customHeight="1">
      <c r="A15" s="69" t="s">
        <v>291</v>
      </c>
      <c r="B15" s="114" t="s">
        <v>287</v>
      </c>
      <c r="C15" s="69" t="s">
        <v>280</v>
      </c>
      <c r="D15" s="83">
        <f>SUM(D16:D18)</f>
        <v>240</v>
      </c>
      <c r="E15" s="83">
        <f>SUM(E16:E18)</f>
        <v>5699.942</v>
      </c>
      <c r="F15" s="83">
        <f>SUM(F16:F18)</f>
        <v>3090</v>
      </c>
      <c r="G15" s="83">
        <f>SUM(G16:G18)</f>
        <v>2040</v>
      </c>
      <c r="H15" s="83">
        <f>SUM(H16:H18)</f>
        <v>240</v>
      </c>
      <c r="I15" s="110">
        <f>SUM(D15:H15)</f>
        <v>11309.942</v>
      </c>
    </row>
    <row r="16" spans="1:9" ht="18" customHeight="1">
      <c r="A16" s="69"/>
      <c r="B16" s="114" t="s">
        <v>288</v>
      </c>
      <c r="C16" s="69" t="s">
        <v>280</v>
      </c>
      <c r="D16" s="83"/>
      <c r="E16" s="83">
        <v>5459.942</v>
      </c>
      <c r="F16" s="83">
        <v>850</v>
      </c>
      <c r="G16" s="83"/>
      <c r="H16" s="110"/>
      <c r="I16" s="110">
        <f>SUM(E16:H16)</f>
        <v>6309.942</v>
      </c>
    </row>
    <row r="17" spans="1:9" ht="18" customHeight="1">
      <c r="A17" s="69"/>
      <c r="B17" s="114" t="s">
        <v>289</v>
      </c>
      <c r="C17" s="69" t="s">
        <v>280</v>
      </c>
      <c r="D17" s="83">
        <v>240</v>
      </c>
      <c r="E17" s="83">
        <v>240</v>
      </c>
      <c r="F17" s="83">
        <v>240</v>
      </c>
      <c r="G17" s="83">
        <v>240</v>
      </c>
      <c r="H17" s="83">
        <v>240</v>
      </c>
      <c r="I17" s="83">
        <f>SUM(D17:H17)</f>
        <v>1200</v>
      </c>
    </row>
    <row r="18" spans="1:9" ht="18" customHeight="1">
      <c r="A18" s="69"/>
      <c r="B18" s="114" t="s">
        <v>290</v>
      </c>
      <c r="C18" s="69" t="s">
        <v>280</v>
      </c>
      <c r="D18" s="83"/>
      <c r="E18" s="83"/>
      <c r="F18" s="83">
        <v>2000</v>
      </c>
      <c r="G18" s="83">
        <v>1800</v>
      </c>
      <c r="H18" s="83"/>
      <c r="I18" s="83">
        <f>SUM(F18:H18)</f>
        <v>3800</v>
      </c>
    </row>
    <row r="19" spans="1:9" ht="18" customHeight="1">
      <c r="A19" s="69" t="s">
        <v>292</v>
      </c>
      <c r="B19" s="114" t="s">
        <v>285</v>
      </c>
      <c r="C19" s="69" t="s">
        <v>280</v>
      </c>
      <c r="D19" s="83">
        <v>584</v>
      </c>
      <c r="E19" s="83">
        <v>876</v>
      </c>
      <c r="F19" s="83">
        <v>584</v>
      </c>
      <c r="G19" s="83">
        <v>584</v>
      </c>
      <c r="H19" s="83">
        <v>876</v>
      </c>
      <c r="I19" s="83">
        <f>SUM(D19:H19)</f>
        <v>3504</v>
      </c>
    </row>
    <row r="20" spans="1:9" ht="18" customHeight="1">
      <c r="A20" s="69" t="s">
        <v>293</v>
      </c>
      <c r="B20" s="114" t="s">
        <v>286</v>
      </c>
      <c r="C20" s="69" t="s">
        <v>280</v>
      </c>
      <c r="D20" s="69">
        <f>2*70</f>
        <v>140</v>
      </c>
      <c r="E20" s="69">
        <f>2*70</f>
        <v>140</v>
      </c>
      <c r="F20" s="69">
        <f>2*70</f>
        <v>140</v>
      </c>
      <c r="G20" s="69">
        <f>2*70</f>
        <v>140</v>
      </c>
      <c r="H20" s="69">
        <f>2*70</f>
        <v>140</v>
      </c>
      <c r="I20" s="83">
        <f>SUM(D20:H20)</f>
        <v>700</v>
      </c>
    </row>
  </sheetData>
  <sheetProtection/>
  <mergeCells count="3">
    <mergeCell ref="A2:I2"/>
    <mergeCell ref="A1:I1"/>
    <mergeCell ref="A3:I3"/>
  </mergeCells>
  <printOptions/>
  <pageMargins left="1.0236220472440944" right="0.2362204724409449" top="0.9448818897637796" bottom="0.82" header="0.5118110236220472" footer="0.78"/>
  <pageSetup horizontalDpi="600" verticalDpi="600" orientation="landscape" paperSize="9" r:id="rId1"/>
  <headerFooter alignWithMargins="0">
    <oddFooter>&amp;R&amp;"Times New Roman,nghiêng"&amp;9PL XI -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Z13" sqref="Z13"/>
    </sheetView>
  </sheetViews>
  <sheetFormatPr defaultColWidth="9.00390625" defaultRowHeight="15.75"/>
  <cols>
    <col min="1" max="1" width="14.00390625" style="0" customWidth="1"/>
    <col min="2" max="2" width="0" style="0" hidden="1" customWidth="1"/>
    <col min="3" max="3" width="10.125" style="0" hidden="1" customWidth="1"/>
    <col min="4" max="9" width="0" style="0" hidden="1" customWidth="1"/>
    <col min="10" max="10" width="8.75390625" style="0" customWidth="1"/>
    <col min="11" max="11" width="9.875" style="0" customWidth="1"/>
    <col min="12" max="12" width="10.875" style="0" customWidth="1"/>
    <col min="15" max="16" width="0" style="0" hidden="1" customWidth="1"/>
    <col min="17" max="17" width="10.375" style="0" customWidth="1"/>
    <col min="18" max="18" width="9.25390625" style="0" customWidth="1"/>
    <col min="20" max="20" width="7.50390625" style="0" customWidth="1"/>
    <col min="22" max="22" width="8.50390625" style="0" customWidth="1"/>
  </cols>
  <sheetData>
    <row r="1" spans="1:23" ht="15.75">
      <c r="A1" s="162" t="s">
        <v>318</v>
      </c>
      <c r="B1" s="162" t="s">
        <v>319</v>
      </c>
      <c r="C1" s="162" t="s">
        <v>320</v>
      </c>
      <c r="D1" s="162" t="s">
        <v>321</v>
      </c>
      <c r="E1" s="165" t="s">
        <v>35</v>
      </c>
      <c r="F1" s="165"/>
      <c r="G1" s="165"/>
      <c r="H1" s="165"/>
      <c r="I1" s="165"/>
      <c r="J1" s="165" t="s">
        <v>36</v>
      </c>
      <c r="K1" s="165"/>
      <c r="L1" s="165"/>
      <c r="M1" s="165"/>
      <c r="N1" s="165"/>
      <c r="O1" s="6"/>
      <c r="P1" s="123"/>
      <c r="Q1" s="165" t="s">
        <v>27</v>
      </c>
      <c r="R1" s="165"/>
      <c r="S1" s="165"/>
      <c r="T1" s="165"/>
      <c r="U1" s="165"/>
      <c r="V1" s="6"/>
      <c r="W1" s="123"/>
    </row>
    <row r="2" spans="1:23" ht="87" customHeight="1">
      <c r="A2" s="163"/>
      <c r="B2" s="163"/>
      <c r="C2" s="163"/>
      <c r="D2" s="163"/>
      <c r="E2" s="6" t="s">
        <v>322</v>
      </c>
      <c r="F2" s="6" t="s">
        <v>323</v>
      </c>
      <c r="G2" s="6" t="s">
        <v>324</v>
      </c>
      <c r="H2" s="6" t="s">
        <v>325</v>
      </c>
      <c r="I2" s="6" t="s">
        <v>326</v>
      </c>
      <c r="J2" s="6" t="s">
        <v>322</v>
      </c>
      <c r="K2" s="6" t="s">
        <v>323</v>
      </c>
      <c r="L2" s="6" t="s">
        <v>324</v>
      </c>
      <c r="M2" s="6" t="s">
        <v>325</v>
      </c>
      <c r="N2" s="6" t="s">
        <v>327</v>
      </c>
      <c r="O2" s="6" t="s">
        <v>328</v>
      </c>
      <c r="P2" s="6" t="s">
        <v>329</v>
      </c>
      <c r="Q2" s="6" t="s">
        <v>322</v>
      </c>
      <c r="R2" s="6" t="s">
        <v>323</v>
      </c>
      <c r="S2" s="6" t="s">
        <v>324</v>
      </c>
      <c r="T2" s="6" t="s">
        <v>325</v>
      </c>
      <c r="U2" s="6" t="s">
        <v>327</v>
      </c>
      <c r="V2" s="6" t="s">
        <v>333</v>
      </c>
      <c r="W2" s="6" t="s">
        <v>329</v>
      </c>
    </row>
    <row r="3" spans="1:23" ht="19.5" customHeight="1">
      <c r="A3" s="124" t="s">
        <v>330</v>
      </c>
      <c r="B3" s="125">
        <v>117071.11</v>
      </c>
      <c r="C3" s="125">
        <v>127913.56</v>
      </c>
      <c r="D3" s="125">
        <v>136195.2</v>
      </c>
      <c r="E3" s="125">
        <v>142460</v>
      </c>
      <c r="F3" s="126">
        <v>4.5</v>
      </c>
      <c r="G3" s="125">
        <f>E3*F3/1000</f>
        <v>641.07</v>
      </c>
      <c r="H3" s="125">
        <v>3.809</v>
      </c>
      <c r="I3" s="125">
        <f>E3*H3/1000</f>
        <v>542.63014</v>
      </c>
      <c r="J3" s="125">
        <v>154753</v>
      </c>
      <c r="K3" s="126">
        <v>4.3</v>
      </c>
      <c r="L3" s="125">
        <f>J3*K3/1000</f>
        <v>665.4379</v>
      </c>
      <c r="M3" s="125">
        <v>3.809</v>
      </c>
      <c r="N3" s="125">
        <f>J3*M3/1000</f>
        <v>589.4541770000001</v>
      </c>
      <c r="O3" s="125"/>
      <c r="P3" s="123"/>
      <c r="Q3" s="125">
        <v>176000</v>
      </c>
      <c r="R3" s="126">
        <v>4.5</v>
      </c>
      <c r="S3" s="125">
        <f>Q3*R3/1000</f>
        <v>792</v>
      </c>
      <c r="T3" s="125">
        <v>3.809</v>
      </c>
      <c r="U3" s="125">
        <f>Q3*T3/1000</f>
        <v>670.384</v>
      </c>
      <c r="V3" s="125">
        <f>U3-N3</f>
        <v>80.92982299999994</v>
      </c>
      <c r="W3" s="123">
        <f>V3/N3*100</f>
        <v>13.729620750486246</v>
      </c>
    </row>
    <row r="4" spans="1:23" ht="19.5" customHeight="1">
      <c r="A4" s="127" t="s">
        <v>332</v>
      </c>
      <c r="B4" s="127"/>
      <c r="C4" s="127"/>
      <c r="D4" s="127"/>
      <c r="E4" s="127"/>
      <c r="F4" s="127"/>
      <c r="G4" s="127"/>
      <c r="H4" s="127"/>
      <c r="I4" s="127"/>
      <c r="J4" s="127">
        <f>360*8</f>
        <v>2880</v>
      </c>
      <c r="K4" s="127">
        <v>7</v>
      </c>
      <c r="L4" s="127">
        <f>K4*J4/1000</f>
        <v>20.16</v>
      </c>
      <c r="M4" s="127"/>
      <c r="N4" s="127"/>
      <c r="O4" s="127"/>
      <c r="P4" s="127"/>
      <c r="Q4" s="127">
        <f>1000*10</f>
        <v>10000</v>
      </c>
      <c r="R4" s="127">
        <v>10</v>
      </c>
      <c r="S4" s="127">
        <f>R4*Q4/1000</f>
        <v>100</v>
      </c>
      <c r="T4" s="127"/>
      <c r="U4" s="127"/>
      <c r="V4" s="127"/>
      <c r="W4" s="127"/>
    </row>
    <row r="5" spans="1:23" ht="19.5" customHeight="1">
      <c r="A5" s="127" t="s">
        <v>331</v>
      </c>
      <c r="B5" s="127"/>
      <c r="C5" s="127"/>
      <c r="D5" s="127"/>
      <c r="E5" s="127"/>
      <c r="F5" s="127"/>
      <c r="G5" s="127"/>
      <c r="H5" s="127"/>
      <c r="I5" s="127"/>
      <c r="J5" s="135">
        <f>J3-J4</f>
        <v>151873</v>
      </c>
      <c r="K5" s="127">
        <v>4.3</v>
      </c>
      <c r="L5" s="128">
        <f>K5*J5/1000</f>
        <v>653.0539</v>
      </c>
      <c r="M5" s="127"/>
      <c r="N5" s="127"/>
      <c r="O5" s="127"/>
      <c r="P5" s="127"/>
      <c r="Q5" s="134">
        <f>Q3-Q4</f>
        <v>166000</v>
      </c>
      <c r="R5" s="127">
        <v>6</v>
      </c>
      <c r="S5" s="132">
        <f>R5*Q5/1000</f>
        <v>996</v>
      </c>
      <c r="T5" s="127"/>
      <c r="U5" s="127"/>
      <c r="V5" s="127"/>
      <c r="W5" s="127"/>
    </row>
    <row r="6" spans="1:23" s="129" customFormat="1" ht="19.5" customHeight="1">
      <c r="A6" s="130" t="s">
        <v>335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1">
        <f>SUM(L4:L5)</f>
        <v>673.2139</v>
      </c>
      <c r="M6" s="130"/>
      <c r="N6" s="130"/>
      <c r="O6" s="130"/>
      <c r="P6" s="130"/>
      <c r="Q6" s="130"/>
      <c r="R6" s="130"/>
      <c r="S6" s="130">
        <f>SUM(S4:S5)</f>
        <v>1096</v>
      </c>
      <c r="T6" s="130"/>
      <c r="U6" s="130"/>
      <c r="V6" s="133">
        <f>S6-L6</f>
        <v>422.78610000000003</v>
      </c>
      <c r="W6" s="133">
        <f>V6/L6*100</f>
        <v>62.80115428395048</v>
      </c>
    </row>
    <row r="7" spans="1:23" s="129" customFormat="1" ht="19.5" customHeight="1">
      <c r="A7" s="130" t="s">
        <v>334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43">
        <f>L6/15.315</f>
        <v>43.957812602024156</v>
      </c>
      <c r="M7" s="130"/>
      <c r="N7" s="130"/>
      <c r="O7" s="130"/>
      <c r="P7" s="130"/>
      <c r="Q7" s="130"/>
      <c r="R7" s="130"/>
      <c r="S7" s="136">
        <f>S6/16</f>
        <v>68.5</v>
      </c>
      <c r="T7" s="130"/>
      <c r="U7" s="130"/>
      <c r="V7" s="130"/>
      <c r="W7" s="130"/>
    </row>
    <row r="8" spans="1:19" ht="15.75">
      <c r="A8" s="137"/>
      <c r="B8" s="137"/>
      <c r="C8" s="137"/>
      <c r="D8" s="137"/>
      <c r="E8" s="137"/>
      <c r="F8" s="137"/>
      <c r="G8" s="137"/>
      <c r="H8" s="137"/>
      <c r="I8" s="137" t="s">
        <v>336</v>
      </c>
      <c r="J8" s="164" t="s">
        <v>340</v>
      </c>
      <c r="K8" s="164"/>
      <c r="L8" s="164"/>
      <c r="M8" s="164"/>
      <c r="N8" s="164"/>
      <c r="O8" s="164"/>
      <c r="P8" s="164"/>
      <c r="Q8" s="164"/>
      <c r="R8" s="137"/>
      <c r="S8" s="137"/>
    </row>
    <row r="9" spans="1:19" ht="15.75">
      <c r="A9" s="137"/>
      <c r="B9" s="137"/>
      <c r="C9" s="137"/>
      <c r="D9" s="137"/>
      <c r="E9" s="137"/>
      <c r="F9" s="137"/>
      <c r="G9" s="137"/>
      <c r="H9" s="137"/>
      <c r="I9" s="137"/>
      <c r="J9" s="164" t="s">
        <v>36</v>
      </c>
      <c r="K9" s="164"/>
      <c r="L9" s="164"/>
      <c r="M9" s="164"/>
      <c r="N9" s="137"/>
      <c r="O9" s="137"/>
      <c r="P9" s="137"/>
      <c r="Q9" s="137" t="s">
        <v>27</v>
      </c>
      <c r="R9" s="137"/>
      <c r="S9" s="137"/>
    </row>
    <row r="10" spans="1:19" ht="47.25">
      <c r="A10" s="137"/>
      <c r="B10" s="137"/>
      <c r="C10" s="137"/>
      <c r="D10" s="137"/>
      <c r="E10" s="137"/>
      <c r="F10" s="137"/>
      <c r="G10" s="137"/>
      <c r="H10" s="137"/>
      <c r="I10" s="137"/>
      <c r="J10" s="137" t="s">
        <v>337</v>
      </c>
      <c r="K10" s="138" t="s">
        <v>342</v>
      </c>
      <c r="L10" s="138" t="s">
        <v>344</v>
      </c>
      <c r="M10" s="138" t="s">
        <v>341</v>
      </c>
      <c r="N10" s="137" t="s">
        <v>337</v>
      </c>
      <c r="O10" s="137" t="s">
        <v>338</v>
      </c>
      <c r="P10" s="137" t="s">
        <v>339</v>
      </c>
      <c r="Q10" s="137" t="s">
        <v>343</v>
      </c>
      <c r="R10" s="138" t="s">
        <v>345</v>
      </c>
      <c r="S10" s="138" t="s">
        <v>341</v>
      </c>
    </row>
    <row r="11" spans="1:19" ht="15.75">
      <c r="A11" s="137" t="s">
        <v>133</v>
      </c>
      <c r="B11" s="137"/>
      <c r="C11" s="137"/>
      <c r="D11" s="137"/>
      <c r="E11" s="137"/>
      <c r="F11" s="137"/>
      <c r="G11" s="137"/>
      <c r="H11" s="137"/>
      <c r="I11" s="137" t="s">
        <v>133</v>
      </c>
      <c r="J11" s="137">
        <v>0.7</v>
      </c>
      <c r="K11" s="137">
        <f>J11*154753</f>
        <v>108327.09999999999</v>
      </c>
      <c r="L11" s="137">
        <v>4.3</v>
      </c>
      <c r="M11" s="137">
        <f>L11*K11/1000</f>
        <v>465.80652999999995</v>
      </c>
      <c r="N11" s="137">
        <v>0.6</v>
      </c>
      <c r="O11" s="137"/>
      <c r="P11" s="137"/>
      <c r="Q11" s="137">
        <f>Q3*N11</f>
        <v>105600</v>
      </c>
      <c r="R11" s="137">
        <v>5</v>
      </c>
      <c r="S11" s="137">
        <f>R11*Q11/1000</f>
        <v>528</v>
      </c>
    </row>
    <row r="12" spans="1:19" ht="15.75">
      <c r="A12" s="137" t="s">
        <v>134</v>
      </c>
      <c r="B12" s="137"/>
      <c r="C12" s="137"/>
      <c r="D12" s="137"/>
      <c r="E12" s="137"/>
      <c r="F12" s="137"/>
      <c r="G12" s="137"/>
      <c r="H12" s="137"/>
      <c r="I12" s="137" t="s">
        <v>134</v>
      </c>
      <c r="J12" s="137">
        <v>0.3</v>
      </c>
      <c r="K12" s="137">
        <f>J12*154753</f>
        <v>46425.9</v>
      </c>
      <c r="L12" s="137">
        <v>7</v>
      </c>
      <c r="M12" s="137">
        <f>L12*K12/1000</f>
        <v>324.9813</v>
      </c>
      <c r="N12" s="137">
        <v>0.4</v>
      </c>
      <c r="O12" s="137"/>
      <c r="P12" s="137"/>
      <c r="Q12" s="137">
        <f>Q3*N12</f>
        <v>70400</v>
      </c>
      <c r="R12" s="137">
        <v>9</v>
      </c>
      <c r="S12" s="137">
        <f>R12*Q12/1000</f>
        <v>633.6</v>
      </c>
    </row>
    <row r="13" spans="1:19" s="129" customFormat="1" ht="15.75">
      <c r="A13" s="139" t="s">
        <v>71</v>
      </c>
      <c r="B13" s="139"/>
      <c r="C13" s="139"/>
      <c r="D13" s="139"/>
      <c r="E13" s="139"/>
      <c r="F13" s="139"/>
      <c r="G13" s="139"/>
      <c r="H13" s="139"/>
      <c r="I13" s="139" t="s">
        <v>71</v>
      </c>
      <c r="J13" s="139"/>
      <c r="K13" s="139"/>
      <c r="L13" s="139"/>
      <c r="M13" s="140">
        <f>SUM(M11:M12)</f>
        <v>790.78783</v>
      </c>
      <c r="N13" s="139"/>
      <c r="O13" s="139"/>
      <c r="P13" s="139"/>
      <c r="Q13" s="139"/>
      <c r="R13" s="139"/>
      <c r="S13" s="139">
        <f>SUM(S11:S12)</f>
        <v>1161.6</v>
      </c>
    </row>
    <row r="14" spans="1:19" s="129" customFormat="1" ht="15.75">
      <c r="A14" s="141" t="s">
        <v>334</v>
      </c>
      <c r="B14" s="141"/>
      <c r="C14" s="141"/>
      <c r="D14" s="141"/>
      <c r="E14" s="141"/>
      <c r="F14" s="141"/>
      <c r="G14" s="141"/>
      <c r="H14" s="141"/>
      <c r="I14" s="141" t="s">
        <v>334</v>
      </c>
      <c r="J14" s="141"/>
      <c r="K14" s="141"/>
      <c r="L14" s="141"/>
      <c r="M14" s="142">
        <f>M13/15.315</f>
        <v>51.634856676460984</v>
      </c>
      <c r="N14" s="141"/>
      <c r="O14" s="141"/>
      <c r="P14" s="141"/>
      <c r="Q14" s="141"/>
      <c r="R14" s="141"/>
      <c r="S14" s="141">
        <f>S13/16</f>
        <v>72.6</v>
      </c>
    </row>
  </sheetData>
  <sheetProtection/>
  <mergeCells count="9">
    <mergeCell ref="A1:A2"/>
    <mergeCell ref="B1:B2"/>
    <mergeCell ref="C1:C2"/>
    <mergeCell ref="D1:D2"/>
    <mergeCell ref="J8:Q8"/>
    <mergeCell ref="J9:M9"/>
    <mergeCell ref="Q1:U1"/>
    <mergeCell ref="E1:I1"/>
    <mergeCell ref="J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" sqref="D5:D23"/>
    </sheetView>
  </sheetViews>
  <sheetFormatPr defaultColWidth="9.00390625" defaultRowHeight="15.75"/>
  <cols>
    <col min="1" max="1" width="6.125" style="42" customWidth="1"/>
    <col min="2" max="2" width="71.125" style="42" customWidth="1"/>
    <col min="3" max="3" width="25.25390625" style="42" customWidth="1"/>
    <col min="4" max="4" width="19.125" style="42" customWidth="1"/>
    <col min="5" max="16384" width="9.00390625" style="42" customWidth="1"/>
  </cols>
  <sheetData>
    <row r="1" spans="1:21" s="34" customFormat="1" ht="26.25" customHeight="1">
      <c r="A1" s="167" t="s">
        <v>348</v>
      </c>
      <c r="B1" s="167"/>
      <c r="C1" s="167"/>
      <c r="D1" s="167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4" ht="24.75" customHeight="1">
      <c r="A2" s="188" t="s">
        <v>349</v>
      </c>
      <c r="B2" s="188"/>
      <c r="C2" s="188"/>
      <c r="D2" s="188"/>
    </row>
    <row r="3" spans="1:4" ht="25.5" customHeight="1">
      <c r="A3" s="187" t="str">
        <f>'b1'!A3:U3</f>
        <v>(Kèm theo Kế hoạch số                /KH-UBND ngày          tháng 11 năm 2016 của Ủy ban nhân dân tỉnh Phú Thọ)</v>
      </c>
      <c r="B3" s="187"/>
      <c r="C3" s="187"/>
      <c r="D3" s="187"/>
    </row>
    <row r="4" spans="1:4" ht="24" customHeight="1">
      <c r="A4" s="43" t="s">
        <v>255</v>
      </c>
      <c r="B4" s="43" t="s">
        <v>73</v>
      </c>
      <c r="C4" s="43" t="s">
        <v>42</v>
      </c>
      <c r="D4" s="44" t="s">
        <v>72</v>
      </c>
    </row>
    <row r="5" spans="1:4" ht="21.75" customHeight="1">
      <c r="A5" s="22">
        <v>1</v>
      </c>
      <c r="B5" s="189" t="s">
        <v>44</v>
      </c>
      <c r="C5" s="45">
        <v>23.56</v>
      </c>
      <c r="D5" s="198" t="s">
        <v>74</v>
      </c>
    </row>
    <row r="6" spans="1:4" ht="21.75" customHeight="1">
      <c r="A6" s="22">
        <v>2</v>
      </c>
      <c r="B6" s="189" t="s">
        <v>46</v>
      </c>
      <c r="C6" s="46">
        <v>46.67</v>
      </c>
      <c r="D6" s="198"/>
    </row>
    <row r="7" spans="1:4" ht="21.75" customHeight="1">
      <c r="A7" s="22">
        <v>3</v>
      </c>
      <c r="B7" s="190" t="s">
        <v>47</v>
      </c>
      <c r="C7" s="47">
        <v>11.8</v>
      </c>
      <c r="D7" s="198"/>
    </row>
    <row r="8" spans="1:4" ht="21.75" customHeight="1">
      <c r="A8" s="22">
        <v>4</v>
      </c>
      <c r="B8" s="190" t="s">
        <v>48</v>
      </c>
      <c r="C8" s="47">
        <v>40</v>
      </c>
      <c r="D8" s="198"/>
    </row>
    <row r="9" spans="1:4" ht="21.75" customHeight="1">
      <c r="A9" s="22">
        <v>5</v>
      </c>
      <c r="B9" s="190" t="s">
        <v>49</v>
      </c>
      <c r="C9" s="47">
        <v>58</v>
      </c>
      <c r="D9" s="198"/>
    </row>
    <row r="10" spans="1:4" ht="21.75" customHeight="1">
      <c r="A10" s="22">
        <v>6</v>
      </c>
      <c r="B10" s="189" t="s">
        <v>50</v>
      </c>
      <c r="C10" s="45">
        <v>157.36</v>
      </c>
      <c r="D10" s="198"/>
    </row>
    <row r="11" spans="1:4" ht="21.75" customHeight="1">
      <c r="A11" s="41">
        <v>7</v>
      </c>
      <c r="B11" s="189" t="s">
        <v>51</v>
      </c>
      <c r="C11" s="48">
        <v>12.2</v>
      </c>
      <c r="D11" s="198"/>
    </row>
    <row r="12" spans="1:4" ht="21.75" customHeight="1">
      <c r="A12" s="41">
        <v>8</v>
      </c>
      <c r="B12" s="189" t="s">
        <v>52</v>
      </c>
      <c r="C12" s="49">
        <v>26.9311</v>
      </c>
      <c r="D12" s="198"/>
    </row>
    <row r="13" spans="1:4" ht="21.75" customHeight="1">
      <c r="A13" s="41">
        <v>9</v>
      </c>
      <c r="B13" s="191" t="s">
        <v>53</v>
      </c>
      <c r="C13" s="45">
        <v>27.2</v>
      </c>
      <c r="D13" s="198"/>
    </row>
    <row r="14" spans="1:4" ht="21.75" customHeight="1">
      <c r="A14" s="41">
        <v>10</v>
      </c>
      <c r="B14" s="189" t="s">
        <v>54</v>
      </c>
      <c r="C14" s="45">
        <v>30</v>
      </c>
      <c r="D14" s="198"/>
    </row>
    <row r="15" spans="1:4" ht="21.75" customHeight="1">
      <c r="A15" s="41">
        <v>11</v>
      </c>
      <c r="B15" s="191" t="s">
        <v>55</v>
      </c>
      <c r="C15" s="46">
        <f>C16+C17+C18+C19</f>
        <v>1462.79</v>
      </c>
      <c r="D15" s="198"/>
    </row>
    <row r="16" spans="1:4" ht="21.75" customHeight="1">
      <c r="A16" s="50" t="s">
        <v>296</v>
      </c>
      <c r="B16" s="192" t="s">
        <v>56</v>
      </c>
      <c r="C16" s="51">
        <v>219.1</v>
      </c>
      <c r="D16" s="198"/>
    </row>
    <row r="17" spans="1:4" ht="21.75" customHeight="1">
      <c r="A17" s="50" t="s">
        <v>296</v>
      </c>
      <c r="B17" s="193" t="s">
        <v>57</v>
      </c>
      <c r="C17" s="51">
        <v>442.58</v>
      </c>
      <c r="D17" s="198"/>
    </row>
    <row r="18" spans="1:4" ht="21.75" customHeight="1">
      <c r="A18" s="50" t="s">
        <v>296</v>
      </c>
      <c r="B18" s="193" t="s">
        <v>58</v>
      </c>
      <c r="C18" s="51">
        <v>429.76</v>
      </c>
      <c r="D18" s="198"/>
    </row>
    <row r="19" spans="1:4" ht="21.75" customHeight="1">
      <c r="A19" s="50" t="s">
        <v>296</v>
      </c>
      <c r="B19" s="193" t="s">
        <v>59</v>
      </c>
      <c r="C19" s="51">
        <v>371.35</v>
      </c>
      <c r="D19" s="198"/>
    </row>
    <row r="20" spans="1:4" ht="21.75" customHeight="1">
      <c r="A20" s="41">
        <v>12</v>
      </c>
      <c r="B20" s="189" t="s">
        <v>60</v>
      </c>
      <c r="C20" s="52">
        <v>15.3</v>
      </c>
      <c r="D20" s="198"/>
    </row>
    <row r="21" spans="1:4" ht="21.75" customHeight="1">
      <c r="A21" s="41">
        <v>13</v>
      </c>
      <c r="B21" s="191" t="s">
        <v>75</v>
      </c>
      <c r="C21" s="53">
        <v>32.27</v>
      </c>
      <c r="D21" s="198"/>
    </row>
    <row r="22" spans="1:4" ht="21.75" customHeight="1">
      <c r="A22" s="41">
        <v>14</v>
      </c>
      <c r="B22" s="191" t="s">
        <v>76</v>
      </c>
      <c r="C22" s="41">
        <v>10.2</v>
      </c>
      <c r="D22" s="198"/>
    </row>
    <row r="23" spans="1:4" ht="21.75" customHeight="1">
      <c r="A23" s="41">
        <v>15</v>
      </c>
      <c r="B23" s="194" t="s">
        <v>61</v>
      </c>
      <c r="C23" s="41">
        <v>74</v>
      </c>
      <c r="D23" s="198"/>
    </row>
    <row r="24" spans="1:4" ht="21.75" customHeight="1">
      <c r="A24" s="22">
        <v>16</v>
      </c>
      <c r="B24" s="189" t="s">
        <v>63</v>
      </c>
      <c r="C24" s="36">
        <f>SUM(C25:C27)</f>
        <v>1684.47</v>
      </c>
      <c r="D24" s="197" t="s">
        <v>64</v>
      </c>
    </row>
    <row r="25" spans="1:4" ht="21.75" customHeight="1">
      <c r="A25" s="22" t="s">
        <v>297</v>
      </c>
      <c r="B25" s="189" t="s">
        <v>65</v>
      </c>
      <c r="C25" s="37">
        <v>521.44</v>
      </c>
      <c r="D25" s="197"/>
    </row>
    <row r="26" spans="1:4" ht="21.75" customHeight="1">
      <c r="A26" s="22" t="s">
        <v>296</v>
      </c>
      <c r="B26" s="189" t="s">
        <v>66</v>
      </c>
      <c r="C26" s="37">
        <v>664.79</v>
      </c>
      <c r="D26" s="197"/>
    </row>
    <row r="27" spans="1:4" ht="21.75" customHeight="1">
      <c r="A27" s="22" t="s">
        <v>296</v>
      </c>
      <c r="B27" s="189" t="s">
        <v>67</v>
      </c>
      <c r="C27" s="37">
        <v>498.24</v>
      </c>
      <c r="D27" s="197"/>
    </row>
    <row r="28" spans="1:4" ht="21.75" customHeight="1">
      <c r="A28" s="22">
        <v>17</v>
      </c>
      <c r="B28" s="195" t="s">
        <v>68</v>
      </c>
      <c r="C28" s="38">
        <v>243</v>
      </c>
      <c r="D28" s="197"/>
    </row>
    <row r="29" spans="1:4" ht="21.75" customHeight="1">
      <c r="A29" s="22">
        <v>18</v>
      </c>
      <c r="B29" s="195" t="s">
        <v>69</v>
      </c>
      <c r="C29" s="38">
        <v>10</v>
      </c>
      <c r="D29" s="40" t="s">
        <v>70</v>
      </c>
    </row>
    <row r="30" spans="1:4" ht="21.75" customHeight="1">
      <c r="A30" s="22">
        <v>19</v>
      </c>
      <c r="B30" s="195" t="s">
        <v>208</v>
      </c>
      <c r="C30" s="38">
        <v>14.66</v>
      </c>
      <c r="D30" s="40" t="s">
        <v>70</v>
      </c>
    </row>
    <row r="31" spans="1:4" ht="21.75" customHeight="1">
      <c r="A31" s="22"/>
      <c r="B31" s="196" t="s">
        <v>71</v>
      </c>
      <c r="C31" s="9">
        <f>C5+C6+C7+C8+C9+C10+C11+C12+C13+C14+C15+C20+C21+C22+C23+C24+C28+C29+C30</f>
        <v>3980.4111</v>
      </c>
      <c r="D31" s="40"/>
    </row>
    <row r="34" ht="15.75">
      <c r="C34" s="89"/>
    </row>
  </sheetData>
  <sheetProtection/>
  <mergeCells count="5">
    <mergeCell ref="D24:D28"/>
    <mergeCell ref="D5:D23"/>
    <mergeCell ref="A3:D3"/>
    <mergeCell ref="A1:D1"/>
    <mergeCell ref="A2:D2"/>
  </mergeCells>
  <printOptions/>
  <pageMargins left="0.9055118110236221" right="0.1968503937007874" top="0.7086614173228347" bottom="0.7086614173228347" header="0.1968503937007874" footer="0.48"/>
  <pageSetup horizontalDpi="600" verticalDpi="600" orientation="landscape" paperSize="9" scale="98" r:id="rId1"/>
  <headerFooter alignWithMargins="0">
    <oddFooter>&amp;R&amp;"Times New Roman,nghiêng"&amp;9PL II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IV3"/>
    </sheetView>
  </sheetViews>
  <sheetFormatPr defaultColWidth="9.00390625" defaultRowHeight="15.75"/>
  <cols>
    <col min="1" max="1" width="5.75390625" style="25" customWidth="1"/>
    <col min="2" max="2" width="38.00390625" style="25" customWidth="1"/>
    <col min="3" max="3" width="19.125" style="25" customWidth="1"/>
    <col min="4" max="4" width="8.75390625" style="25" customWidth="1"/>
    <col min="5" max="5" width="12.625" style="25" customWidth="1"/>
    <col min="6" max="6" width="10.50390625" style="25" customWidth="1"/>
    <col min="7" max="7" width="10.00390625" style="25" customWidth="1"/>
    <col min="8" max="8" width="9.875" style="25" customWidth="1"/>
    <col min="9" max="9" width="9.50390625" style="25" customWidth="1"/>
    <col min="10" max="10" width="8.875" style="103" customWidth="1"/>
    <col min="11" max="19" width="9.00390625" style="119" customWidth="1"/>
    <col min="20" max="16384" width="9.00390625" style="25" customWidth="1"/>
  </cols>
  <sheetData>
    <row r="1" spans="1:10" ht="21.75" customHeight="1">
      <c r="A1" s="199" t="s">
        <v>350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1.75" customHeight="1">
      <c r="A2" s="200" t="s">
        <v>351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24.75" customHeight="1">
      <c r="A3" s="201" t="str">
        <f>'b1'!A3:U3</f>
        <v>(Kèm theo Kế hoạch số                /KH-UBND ngày          tháng 11 năm 2016 của Ủy ban nhân dân tỉnh Phú Thọ)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22.5" customHeight="1">
      <c r="A4" s="202" t="s">
        <v>22</v>
      </c>
      <c r="B4" s="202" t="s">
        <v>77</v>
      </c>
      <c r="C4" s="202" t="s">
        <v>78</v>
      </c>
      <c r="D4" s="202" t="s">
        <v>135</v>
      </c>
      <c r="E4" s="202" t="s">
        <v>178</v>
      </c>
      <c r="F4" s="148" t="s">
        <v>136</v>
      </c>
      <c r="G4" s="148"/>
      <c r="H4" s="144" t="s">
        <v>311</v>
      </c>
      <c r="I4" s="144"/>
      <c r="J4" s="202" t="s">
        <v>312</v>
      </c>
    </row>
    <row r="5" spans="1:10" ht="24" customHeight="1">
      <c r="A5" s="202"/>
      <c r="B5" s="202"/>
      <c r="C5" s="202"/>
      <c r="D5" s="202"/>
      <c r="E5" s="202"/>
      <c r="F5" s="56" t="s">
        <v>133</v>
      </c>
      <c r="G5" s="56" t="s">
        <v>134</v>
      </c>
      <c r="H5" s="62" t="s">
        <v>36</v>
      </c>
      <c r="I5" s="62" t="s">
        <v>253</v>
      </c>
      <c r="J5" s="202"/>
    </row>
    <row r="6" spans="1:10" ht="17.25" customHeight="1">
      <c r="A6" s="55">
        <v>1</v>
      </c>
      <c r="B6" s="57" t="s">
        <v>79</v>
      </c>
      <c r="C6" s="55" t="s">
        <v>138</v>
      </c>
      <c r="D6" s="55" t="s">
        <v>80</v>
      </c>
      <c r="E6" s="55">
        <v>6</v>
      </c>
      <c r="F6" s="3">
        <v>200</v>
      </c>
      <c r="G6" s="3"/>
      <c r="H6" s="3"/>
      <c r="I6" s="3"/>
      <c r="J6" s="17"/>
    </row>
    <row r="7" spans="1:10" ht="17.25" customHeight="1">
      <c r="A7" s="55">
        <v>2</v>
      </c>
      <c r="B7" s="57" t="s">
        <v>81</v>
      </c>
      <c r="C7" s="55" t="s">
        <v>138</v>
      </c>
      <c r="D7" s="55" t="s">
        <v>80</v>
      </c>
      <c r="E7" s="55">
        <v>5</v>
      </c>
      <c r="F7" s="3">
        <v>436</v>
      </c>
      <c r="G7" s="3"/>
      <c r="H7" s="3"/>
      <c r="I7" s="3"/>
      <c r="J7" s="17"/>
    </row>
    <row r="8" spans="1:10" ht="17.25" customHeight="1">
      <c r="A8" s="55">
        <v>3</v>
      </c>
      <c r="B8" s="57" t="s">
        <v>82</v>
      </c>
      <c r="C8" s="55" t="s">
        <v>139</v>
      </c>
      <c r="D8" s="55" t="s">
        <v>80</v>
      </c>
      <c r="E8" s="55">
        <v>15</v>
      </c>
      <c r="F8" s="3">
        <v>300</v>
      </c>
      <c r="G8" s="3"/>
      <c r="H8" s="3"/>
      <c r="I8" s="3"/>
      <c r="J8" s="17"/>
    </row>
    <row r="9" spans="1:19" s="103" customFormat="1" ht="17.25" customHeight="1">
      <c r="A9" s="55">
        <v>4</v>
      </c>
      <c r="B9" s="57" t="s">
        <v>307</v>
      </c>
      <c r="C9" s="55" t="s">
        <v>316</v>
      </c>
      <c r="D9" s="116" t="s">
        <v>131</v>
      </c>
      <c r="E9" s="55">
        <v>45</v>
      </c>
      <c r="F9" s="76">
        <v>545</v>
      </c>
      <c r="G9" s="76"/>
      <c r="H9" s="17"/>
      <c r="I9" s="104">
        <v>2017</v>
      </c>
      <c r="J9" s="75">
        <v>2020</v>
      </c>
      <c r="K9" s="120"/>
      <c r="L9" s="120"/>
      <c r="M9" s="120"/>
      <c r="N9" s="120"/>
      <c r="O9" s="120"/>
      <c r="P9" s="120"/>
      <c r="Q9" s="120"/>
      <c r="R9" s="120"/>
      <c r="S9" s="120"/>
    </row>
    <row r="10" spans="1:10" ht="17.25" customHeight="1">
      <c r="A10" s="55">
        <v>5</v>
      </c>
      <c r="B10" s="57" t="s">
        <v>310</v>
      </c>
      <c r="C10" s="55" t="s">
        <v>138</v>
      </c>
      <c r="D10" s="55" t="s">
        <v>83</v>
      </c>
      <c r="E10" s="55">
        <v>172</v>
      </c>
      <c r="F10" s="2">
        <v>5000</v>
      </c>
      <c r="G10" s="2"/>
      <c r="H10" s="3" t="s">
        <v>180</v>
      </c>
      <c r="I10" s="3"/>
      <c r="J10" s="17"/>
    </row>
    <row r="11" spans="1:10" ht="17.25" customHeight="1">
      <c r="A11" s="55">
        <v>6</v>
      </c>
      <c r="B11" s="57" t="s">
        <v>84</v>
      </c>
      <c r="C11" s="55" t="s">
        <v>140</v>
      </c>
      <c r="D11" s="55" t="s">
        <v>83</v>
      </c>
      <c r="E11" s="55"/>
      <c r="F11" s="2"/>
      <c r="G11" s="2"/>
      <c r="H11" s="3"/>
      <c r="I11" s="3"/>
      <c r="J11" s="17"/>
    </row>
    <row r="12" spans="1:10" ht="17.25" customHeight="1">
      <c r="A12" s="55">
        <v>7</v>
      </c>
      <c r="B12" s="57" t="s">
        <v>85</v>
      </c>
      <c r="C12" s="55" t="s">
        <v>141</v>
      </c>
      <c r="D12" s="55" t="s">
        <v>83</v>
      </c>
      <c r="E12" s="55"/>
      <c r="F12" s="2"/>
      <c r="G12" s="2"/>
      <c r="H12" s="3" t="s">
        <v>180</v>
      </c>
      <c r="I12" s="3"/>
      <c r="J12" s="17"/>
    </row>
    <row r="13" spans="1:10" ht="17.25" customHeight="1">
      <c r="A13" s="55">
        <v>8</v>
      </c>
      <c r="B13" s="57" t="s">
        <v>86</v>
      </c>
      <c r="C13" s="55" t="s">
        <v>142</v>
      </c>
      <c r="D13" s="55" t="s">
        <v>83</v>
      </c>
      <c r="E13" s="55"/>
      <c r="F13" s="2"/>
      <c r="G13" s="2"/>
      <c r="H13" s="3" t="s">
        <v>180</v>
      </c>
      <c r="I13" s="3"/>
      <c r="J13" s="17"/>
    </row>
    <row r="14" spans="1:10" ht="17.25" customHeight="1">
      <c r="A14" s="55">
        <v>9</v>
      </c>
      <c r="B14" s="57" t="s">
        <v>87</v>
      </c>
      <c r="C14" s="55" t="s">
        <v>142</v>
      </c>
      <c r="D14" s="55" t="s">
        <v>83</v>
      </c>
      <c r="E14" s="55">
        <v>19</v>
      </c>
      <c r="F14" s="2"/>
      <c r="G14" s="2">
        <v>1200</v>
      </c>
      <c r="H14" s="3" t="s">
        <v>180</v>
      </c>
      <c r="I14" s="3"/>
      <c r="J14" s="17"/>
    </row>
    <row r="15" spans="1:10" ht="17.25" customHeight="1">
      <c r="A15" s="55">
        <v>10</v>
      </c>
      <c r="B15" s="57" t="s">
        <v>88</v>
      </c>
      <c r="C15" s="55" t="s">
        <v>143</v>
      </c>
      <c r="D15" s="55" t="s">
        <v>80</v>
      </c>
      <c r="E15" s="55">
        <v>10</v>
      </c>
      <c r="F15" s="2">
        <v>150</v>
      </c>
      <c r="G15" s="2"/>
      <c r="H15" s="3"/>
      <c r="I15" s="87">
        <v>2017</v>
      </c>
      <c r="J15" s="75"/>
    </row>
    <row r="16" spans="1:10" ht="17.25" customHeight="1">
      <c r="A16" s="55">
        <v>11</v>
      </c>
      <c r="B16" s="57" t="s">
        <v>89</v>
      </c>
      <c r="C16" s="55" t="s">
        <v>144</v>
      </c>
      <c r="D16" s="55" t="s">
        <v>80</v>
      </c>
      <c r="E16" s="55">
        <v>7</v>
      </c>
      <c r="F16" s="2"/>
      <c r="G16" s="2">
        <v>117</v>
      </c>
      <c r="H16" s="3"/>
      <c r="I16" s="3"/>
      <c r="J16" s="75"/>
    </row>
    <row r="17" spans="1:10" ht="17.25" customHeight="1">
      <c r="A17" s="55">
        <v>12</v>
      </c>
      <c r="B17" s="57" t="s">
        <v>308</v>
      </c>
      <c r="C17" s="55" t="s">
        <v>145</v>
      </c>
      <c r="D17" s="55" t="s">
        <v>83</v>
      </c>
      <c r="E17" s="55">
        <v>39</v>
      </c>
      <c r="F17" s="2">
        <v>540</v>
      </c>
      <c r="G17" s="2">
        <v>180</v>
      </c>
      <c r="H17" s="3" t="s">
        <v>180</v>
      </c>
      <c r="I17" s="3"/>
      <c r="J17" s="75"/>
    </row>
    <row r="18" spans="1:10" ht="17.25" customHeight="1">
      <c r="A18" s="55">
        <v>13</v>
      </c>
      <c r="B18" s="57" t="s">
        <v>90</v>
      </c>
      <c r="C18" s="55" t="s">
        <v>146</v>
      </c>
      <c r="D18" s="55" t="s">
        <v>80</v>
      </c>
      <c r="E18" s="55">
        <v>15</v>
      </c>
      <c r="F18" s="2">
        <v>20</v>
      </c>
      <c r="G18" s="2"/>
      <c r="H18" s="3"/>
      <c r="I18" s="3"/>
      <c r="J18" s="75"/>
    </row>
    <row r="19" spans="1:10" ht="17.25" customHeight="1">
      <c r="A19" s="55">
        <v>14</v>
      </c>
      <c r="B19" s="57" t="s">
        <v>91</v>
      </c>
      <c r="C19" s="55" t="s">
        <v>147</v>
      </c>
      <c r="D19" s="55" t="s">
        <v>83</v>
      </c>
      <c r="E19" s="55">
        <v>20</v>
      </c>
      <c r="F19" s="2"/>
      <c r="G19" s="2">
        <v>500</v>
      </c>
      <c r="H19" s="3"/>
      <c r="I19" s="87">
        <v>2018</v>
      </c>
      <c r="J19" s="75"/>
    </row>
    <row r="20" spans="1:10" ht="17.25" customHeight="1">
      <c r="A20" s="55">
        <v>15</v>
      </c>
      <c r="B20" s="57" t="s">
        <v>92</v>
      </c>
      <c r="C20" s="55" t="s">
        <v>148</v>
      </c>
      <c r="D20" s="55" t="s">
        <v>80</v>
      </c>
      <c r="E20" s="55">
        <v>30</v>
      </c>
      <c r="F20" s="2">
        <v>1300</v>
      </c>
      <c r="G20" s="2"/>
      <c r="H20" s="3"/>
      <c r="I20" s="3"/>
      <c r="J20" s="17"/>
    </row>
    <row r="21" spans="1:10" ht="17.25" customHeight="1">
      <c r="A21" s="55">
        <v>16</v>
      </c>
      <c r="B21" s="57" t="s">
        <v>137</v>
      </c>
      <c r="C21" s="55" t="s">
        <v>149</v>
      </c>
      <c r="D21" s="55" t="s">
        <v>80</v>
      </c>
      <c r="E21" s="55"/>
      <c r="F21" s="203" t="s">
        <v>179</v>
      </c>
      <c r="G21" s="203"/>
      <c r="H21" s="3" t="s">
        <v>180</v>
      </c>
      <c r="I21" s="3"/>
      <c r="J21" s="17"/>
    </row>
    <row r="22" spans="1:10" ht="17.25" customHeight="1">
      <c r="A22" s="55">
        <v>17</v>
      </c>
      <c r="B22" s="57" t="s">
        <v>62</v>
      </c>
      <c r="C22" s="55" t="s">
        <v>150</v>
      </c>
      <c r="D22" s="55" t="s">
        <v>83</v>
      </c>
      <c r="E22" s="55">
        <v>70</v>
      </c>
      <c r="F22" s="2">
        <v>2200</v>
      </c>
      <c r="G22" s="2"/>
      <c r="H22" s="3" t="s">
        <v>180</v>
      </c>
      <c r="I22" s="3"/>
      <c r="J22" s="17"/>
    </row>
    <row r="23" spans="1:19" s="103" customFormat="1" ht="17.25" customHeight="1">
      <c r="A23" s="101">
        <v>18</v>
      </c>
      <c r="B23" s="102" t="s">
        <v>93</v>
      </c>
      <c r="C23" s="101" t="s">
        <v>151</v>
      </c>
      <c r="D23" s="116" t="s">
        <v>131</v>
      </c>
      <c r="E23" s="58">
        <v>55</v>
      </c>
      <c r="F23" s="76"/>
      <c r="G23" s="76"/>
      <c r="H23" s="17"/>
      <c r="I23" s="17"/>
      <c r="J23" s="17">
        <v>2020</v>
      </c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0" ht="17.25" customHeight="1">
      <c r="A24" s="55">
        <v>19</v>
      </c>
      <c r="B24" s="57" t="s">
        <v>94</v>
      </c>
      <c r="C24" s="55" t="s">
        <v>151</v>
      </c>
      <c r="D24" s="55" t="s">
        <v>80</v>
      </c>
      <c r="E24" s="55">
        <v>7</v>
      </c>
      <c r="F24" s="2">
        <v>150</v>
      </c>
      <c r="G24" s="2"/>
      <c r="H24" s="3"/>
      <c r="I24" s="3"/>
      <c r="J24" s="17"/>
    </row>
    <row r="25" spans="1:10" ht="17.25" customHeight="1">
      <c r="A25" s="55">
        <v>20</v>
      </c>
      <c r="B25" s="57" t="s">
        <v>95</v>
      </c>
      <c r="C25" s="55" t="s">
        <v>152</v>
      </c>
      <c r="D25" s="55" t="s">
        <v>83</v>
      </c>
      <c r="E25" s="55">
        <v>40</v>
      </c>
      <c r="F25" s="2">
        <v>960</v>
      </c>
      <c r="G25" s="2">
        <v>50</v>
      </c>
      <c r="H25" s="3" t="s">
        <v>180</v>
      </c>
      <c r="I25" s="3"/>
      <c r="J25" s="17"/>
    </row>
    <row r="26" spans="1:10" ht="17.25" customHeight="1">
      <c r="A26" s="55">
        <v>21</v>
      </c>
      <c r="B26" s="57" t="s">
        <v>96</v>
      </c>
      <c r="C26" s="55" t="s">
        <v>152</v>
      </c>
      <c r="D26" s="55" t="s">
        <v>80</v>
      </c>
      <c r="E26" s="55">
        <v>15</v>
      </c>
      <c r="F26" s="2">
        <v>700</v>
      </c>
      <c r="G26" s="2"/>
      <c r="H26" s="3"/>
      <c r="I26" s="3"/>
      <c r="J26" s="17"/>
    </row>
    <row r="27" spans="1:10" ht="17.25" customHeight="1">
      <c r="A27" s="55">
        <v>22</v>
      </c>
      <c r="B27" s="57" t="s">
        <v>97</v>
      </c>
      <c r="C27" s="55" t="s">
        <v>153</v>
      </c>
      <c r="D27" s="55" t="s">
        <v>80</v>
      </c>
      <c r="E27" s="55">
        <v>5</v>
      </c>
      <c r="F27" s="2">
        <v>500</v>
      </c>
      <c r="G27" s="2"/>
      <c r="H27" s="31"/>
      <c r="I27" s="3"/>
      <c r="J27" s="17"/>
    </row>
    <row r="28" spans="1:19" s="103" customFormat="1" ht="17.25" customHeight="1">
      <c r="A28" s="101">
        <v>23</v>
      </c>
      <c r="B28" s="102" t="s">
        <v>98</v>
      </c>
      <c r="C28" s="101" t="s">
        <v>154</v>
      </c>
      <c r="D28" s="101" t="s">
        <v>99</v>
      </c>
      <c r="E28" s="55">
        <v>100</v>
      </c>
      <c r="F28" s="76">
        <v>36</v>
      </c>
      <c r="G28" s="76"/>
      <c r="H28" s="17"/>
      <c r="I28" s="17"/>
      <c r="J28" s="17">
        <v>2017</v>
      </c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s="103" customFormat="1" ht="17.25" customHeight="1">
      <c r="A29" s="101">
        <v>24</v>
      </c>
      <c r="B29" s="102" t="s">
        <v>100</v>
      </c>
      <c r="C29" s="101" t="s">
        <v>155</v>
      </c>
      <c r="D29" s="116" t="s">
        <v>131</v>
      </c>
      <c r="E29" s="55">
        <v>25</v>
      </c>
      <c r="F29" s="76"/>
      <c r="G29" s="76"/>
      <c r="H29" s="17"/>
      <c r="I29" s="17"/>
      <c r="J29" s="17">
        <v>2017</v>
      </c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0" ht="17.25" customHeight="1">
      <c r="A30" s="55">
        <v>25</v>
      </c>
      <c r="B30" s="57" t="s">
        <v>313</v>
      </c>
      <c r="C30" s="55" t="s">
        <v>156</v>
      </c>
      <c r="D30" s="55" t="s">
        <v>83</v>
      </c>
      <c r="E30" s="58"/>
      <c r="F30" s="2"/>
      <c r="G30" s="2"/>
      <c r="H30" s="3" t="s">
        <v>180</v>
      </c>
      <c r="I30" s="3"/>
      <c r="J30" s="17"/>
    </row>
    <row r="31" spans="1:10" ht="17.25" customHeight="1">
      <c r="A31" s="55">
        <v>26</v>
      </c>
      <c r="B31" s="57" t="s">
        <v>101</v>
      </c>
      <c r="C31" s="55" t="s">
        <v>157</v>
      </c>
      <c r="D31" s="55" t="s">
        <v>80</v>
      </c>
      <c r="E31" s="101"/>
      <c r="F31" s="2">
        <v>500</v>
      </c>
      <c r="G31" s="2"/>
      <c r="H31" s="3"/>
      <c r="I31" s="3"/>
      <c r="J31" s="17"/>
    </row>
    <row r="32" spans="1:10" ht="17.25" customHeight="1">
      <c r="A32" s="55">
        <v>27</v>
      </c>
      <c r="B32" s="57" t="s">
        <v>102</v>
      </c>
      <c r="C32" s="55" t="s">
        <v>151</v>
      </c>
      <c r="D32" s="55" t="s">
        <v>80</v>
      </c>
      <c r="E32" s="55">
        <v>15</v>
      </c>
      <c r="F32" s="2"/>
      <c r="G32" s="2">
        <v>100</v>
      </c>
      <c r="H32" s="3"/>
      <c r="I32" s="3"/>
      <c r="J32" s="17"/>
    </row>
    <row r="33" spans="1:10" ht="17.25" customHeight="1">
      <c r="A33" s="55">
        <v>28</v>
      </c>
      <c r="B33" s="57" t="s">
        <v>103</v>
      </c>
      <c r="C33" s="55" t="s">
        <v>157</v>
      </c>
      <c r="D33" s="55" t="s">
        <v>80</v>
      </c>
      <c r="E33" s="55">
        <v>15</v>
      </c>
      <c r="F33" s="2">
        <v>600</v>
      </c>
      <c r="G33" s="2"/>
      <c r="H33" s="3"/>
      <c r="I33" s="3"/>
      <c r="J33" s="17"/>
    </row>
    <row r="34" spans="1:19" s="103" customFormat="1" ht="17.25" customHeight="1">
      <c r="A34" s="101">
        <v>29</v>
      </c>
      <c r="B34" s="102" t="s">
        <v>104</v>
      </c>
      <c r="C34" s="117" t="s">
        <v>157</v>
      </c>
      <c r="D34" s="101" t="s">
        <v>80</v>
      </c>
      <c r="E34" s="55">
        <v>15</v>
      </c>
      <c r="F34" s="76">
        <v>600</v>
      </c>
      <c r="G34" s="76"/>
      <c r="H34" s="17"/>
      <c r="I34" s="17"/>
      <c r="J34" s="17">
        <v>2019</v>
      </c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s="103" customFormat="1" ht="17.25" customHeight="1">
      <c r="A35" s="55">
        <v>30</v>
      </c>
      <c r="B35" s="57" t="s">
        <v>105</v>
      </c>
      <c r="C35" s="55" t="s">
        <v>157</v>
      </c>
      <c r="D35" s="55" t="s">
        <v>83</v>
      </c>
      <c r="E35" s="101"/>
      <c r="F35" s="76"/>
      <c r="G35" s="76"/>
      <c r="H35" s="17" t="s">
        <v>180</v>
      </c>
      <c r="I35" s="17"/>
      <c r="J35" s="17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s="103" customFormat="1" ht="17.25" customHeight="1">
      <c r="A36" s="55">
        <v>31</v>
      </c>
      <c r="B36" s="57" t="s">
        <v>106</v>
      </c>
      <c r="C36" s="55" t="s">
        <v>158</v>
      </c>
      <c r="D36" s="55" t="s">
        <v>83</v>
      </c>
      <c r="E36" s="101"/>
      <c r="F36" s="76"/>
      <c r="G36" s="76"/>
      <c r="H36" s="17" t="s">
        <v>180</v>
      </c>
      <c r="I36" s="17"/>
      <c r="J36" s="17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s="103" customFormat="1" ht="17.25" customHeight="1">
      <c r="A37" s="55">
        <v>32</v>
      </c>
      <c r="B37" s="57" t="s">
        <v>107</v>
      </c>
      <c r="C37" s="55" t="s">
        <v>158</v>
      </c>
      <c r="D37" s="55" t="s">
        <v>83</v>
      </c>
      <c r="E37" s="101"/>
      <c r="F37" s="76"/>
      <c r="G37" s="76"/>
      <c r="H37" s="17" t="s">
        <v>180</v>
      </c>
      <c r="I37" s="17"/>
      <c r="J37" s="17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s="103" customFormat="1" ht="17.25" customHeight="1">
      <c r="A38" s="101">
        <v>33</v>
      </c>
      <c r="B38" s="102" t="s">
        <v>108</v>
      </c>
      <c r="C38" s="101" t="s">
        <v>159</v>
      </c>
      <c r="D38" s="101" t="s">
        <v>99</v>
      </c>
      <c r="E38" s="55">
        <v>35</v>
      </c>
      <c r="F38" s="78">
        <v>600</v>
      </c>
      <c r="G38" s="78"/>
      <c r="H38" s="75"/>
      <c r="I38" s="17"/>
      <c r="J38" s="17">
        <v>2018</v>
      </c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0" ht="17.25" customHeight="1">
      <c r="A39" s="55">
        <v>34</v>
      </c>
      <c r="B39" s="57" t="s">
        <v>109</v>
      </c>
      <c r="C39" s="55" t="s">
        <v>160</v>
      </c>
      <c r="D39" s="55" t="s">
        <v>80</v>
      </c>
      <c r="E39" s="55">
        <v>33</v>
      </c>
      <c r="F39" s="20">
        <v>900</v>
      </c>
      <c r="G39" s="20"/>
      <c r="H39" s="31"/>
      <c r="I39" s="3"/>
      <c r="J39" s="17"/>
    </row>
    <row r="40" spans="1:10" ht="17.25" customHeight="1">
      <c r="A40" s="55">
        <v>35</v>
      </c>
      <c r="B40" s="57" t="s">
        <v>256</v>
      </c>
      <c r="C40" s="55" t="s">
        <v>161</v>
      </c>
      <c r="D40" s="55" t="s">
        <v>83</v>
      </c>
      <c r="E40" s="101"/>
      <c r="F40" s="204" t="s">
        <v>179</v>
      </c>
      <c r="G40" s="204"/>
      <c r="H40" s="31" t="s">
        <v>180</v>
      </c>
      <c r="I40" s="3"/>
      <c r="J40" s="17"/>
    </row>
    <row r="41" spans="1:19" s="103" customFormat="1" ht="17.25" customHeight="1">
      <c r="A41" s="101">
        <v>36</v>
      </c>
      <c r="B41" s="102" t="s">
        <v>110</v>
      </c>
      <c r="C41" s="101" t="s">
        <v>161</v>
      </c>
      <c r="D41" s="116" t="s">
        <v>131</v>
      </c>
      <c r="E41" s="55"/>
      <c r="F41" s="205"/>
      <c r="G41" s="205"/>
      <c r="H41" s="75"/>
      <c r="I41" s="17"/>
      <c r="J41" s="17">
        <v>2017</v>
      </c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10" ht="17.25" customHeight="1">
      <c r="A42" s="55">
        <v>37</v>
      </c>
      <c r="B42" s="57" t="s">
        <v>111</v>
      </c>
      <c r="C42" s="55" t="s">
        <v>158</v>
      </c>
      <c r="D42" s="55" t="s">
        <v>80</v>
      </c>
      <c r="E42" s="55"/>
      <c r="F42" s="204" t="s">
        <v>179</v>
      </c>
      <c r="G42" s="204"/>
      <c r="H42" s="31"/>
      <c r="I42" s="3"/>
      <c r="J42" s="17"/>
    </row>
    <row r="43" spans="1:10" ht="17.25" customHeight="1">
      <c r="A43" s="55">
        <v>38</v>
      </c>
      <c r="B43" s="57" t="s">
        <v>112</v>
      </c>
      <c r="C43" s="55" t="s">
        <v>162</v>
      </c>
      <c r="D43" s="55" t="s">
        <v>80</v>
      </c>
      <c r="E43" s="55">
        <v>20</v>
      </c>
      <c r="F43" s="2"/>
      <c r="G43" s="2">
        <v>200</v>
      </c>
      <c r="H43" s="3"/>
      <c r="I43" s="3"/>
      <c r="J43" s="17"/>
    </row>
    <row r="44" spans="1:10" ht="17.25" customHeight="1">
      <c r="A44" s="55">
        <v>39</v>
      </c>
      <c r="B44" s="57" t="s">
        <v>309</v>
      </c>
      <c r="C44" s="55" t="s">
        <v>163</v>
      </c>
      <c r="D44" s="55" t="s">
        <v>83</v>
      </c>
      <c r="E44" s="55">
        <v>20</v>
      </c>
      <c r="F44" s="2"/>
      <c r="G44" s="2">
        <v>80</v>
      </c>
      <c r="H44" s="3" t="s">
        <v>180</v>
      </c>
      <c r="I44" s="3"/>
      <c r="J44" s="17"/>
    </row>
    <row r="45" spans="1:19" s="103" customFormat="1" ht="17.25" customHeight="1">
      <c r="A45" s="101">
        <v>40</v>
      </c>
      <c r="B45" s="102" t="s">
        <v>113</v>
      </c>
      <c r="C45" s="101" t="s">
        <v>164</v>
      </c>
      <c r="D45" s="101" t="s">
        <v>99</v>
      </c>
      <c r="E45" s="55"/>
      <c r="F45" s="206" t="s">
        <v>179</v>
      </c>
      <c r="G45" s="206"/>
      <c r="H45" s="17"/>
      <c r="I45" s="17"/>
      <c r="J45" s="17">
        <v>2018</v>
      </c>
      <c r="K45" s="120"/>
      <c r="L45" s="120"/>
      <c r="M45" s="120"/>
      <c r="N45" s="120"/>
      <c r="O45" s="120"/>
      <c r="P45" s="120"/>
      <c r="Q45" s="120"/>
      <c r="R45" s="120"/>
      <c r="S45" s="120"/>
    </row>
    <row r="46" spans="1:10" ht="17.25" customHeight="1">
      <c r="A46" s="55">
        <v>41</v>
      </c>
      <c r="B46" s="57" t="s">
        <v>114</v>
      </c>
      <c r="C46" s="55" t="s">
        <v>165</v>
      </c>
      <c r="D46" s="55" t="s">
        <v>80</v>
      </c>
      <c r="E46" s="55">
        <v>1</v>
      </c>
      <c r="F46" s="2"/>
      <c r="G46" s="2">
        <v>4</v>
      </c>
      <c r="H46" s="3" t="s">
        <v>180</v>
      </c>
      <c r="I46" s="3"/>
      <c r="J46" s="17"/>
    </row>
    <row r="47" spans="1:10" ht="17.25" customHeight="1">
      <c r="A47" s="55">
        <v>42</v>
      </c>
      <c r="B47" s="57" t="s">
        <v>115</v>
      </c>
      <c r="C47" s="55" t="s">
        <v>166</v>
      </c>
      <c r="D47" s="55" t="s">
        <v>83</v>
      </c>
      <c r="E47" s="55"/>
      <c r="F47" s="203" t="s">
        <v>179</v>
      </c>
      <c r="G47" s="203"/>
      <c r="H47" s="3" t="s">
        <v>180</v>
      </c>
      <c r="I47" s="87">
        <v>2020</v>
      </c>
      <c r="J47" s="75"/>
    </row>
    <row r="48" spans="1:19" s="103" customFormat="1" ht="17.25" customHeight="1">
      <c r="A48" s="101">
        <v>43</v>
      </c>
      <c r="B48" s="102" t="s">
        <v>116</v>
      </c>
      <c r="C48" s="101" t="s">
        <v>165</v>
      </c>
      <c r="D48" s="101" t="s">
        <v>80</v>
      </c>
      <c r="E48" s="55"/>
      <c r="F48" s="206" t="s">
        <v>179</v>
      </c>
      <c r="G48" s="206"/>
      <c r="H48" s="17"/>
      <c r="I48" s="17"/>
      <c r="J48" s="17">
        <v>2020</v>
      </c>
      <c r="K48" s="120"/>
      <c r="L48" s="120"/>
      <c r="M48" s="120"/>
      <c r="N48" s="120"/>
      <c r="O48" s="120"/>
      <c r="P48" s="120"/>
      <c r="Q48" s="120"/>
      <c r="R48" s="120"/>
      <c r="S48" s="120"/>
    </row>
    <row r="49" spans="1:10" ht="17.25" customHeight="1">
      <c r="A49" s="55">
        <v>44</v>
      </c>
      <c r="B49" s="57" t="s">
        <v>117</v>
      </c>
      <c r="C49" s="55" t="s">
        <v>167</v>
      </c>
      <c r="D49" s="55" t="s">
        <v>80</v>
      </c>
      <c r="E49" s="55"/>
      <c r="F49" s="203" t="s">
        <v>179</v>
      </c>
      <c r="G49" s="203"/>
      <c r="H49" s="3"/>
      <c r="I49" s="3"/>
      <c r="J49" s="17"/>
    </row>
    <row r="50" spans="1:19" s="103" customFormat="1" ht="17.25" customHeight="1">
      <c r="A50" s="101">
        <v>45</v>
      </c>
      <c r="B50" s="102" t="s">
        <v>257</v>
      </c>
      <c r="C50" s="101" t="s">
        <v>168</v>
      </c>
      <c r="D50" s="101" t="s">
        <v>83</v>
      </c>
      <c r="E50" s="101"/>
      <c r="F50" s="76"/>
      <c r="G50" s="76"/>
      <c r="H50" s="17" t="s">
        <v>180</v>
      </c>
      <c r="I50" s="17"/>
      <c r="J50" s="17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0" ht="17.25" customHeight="1">
      <c r="A51" s="55">
        <v>46</v>
      </c>
      <c r="B51" s="57" t="s">
        <v>118</v>
      </c>
      <c r="C51" s="55" t="s">
        <v>169</v>
      </c>
      <c r="D51" s="55" t="s">
        <v>80</v>
      </c>
      <c r="E51" s="55">
        <v>20</v>
      </c>
      <c r="F51" s="2">
        <v>2350</v>
      </c>
      <c r="G51" s="2"/>
      <c r="H51" s="3" t="s">
        <v>180</v>
      </c>
      <c r="I51" s="3"/>
      <c r="J51" s="17"/>
    </row>
    <row r="52" spans="1:10" ht="17.25" customHeight="1">
      <c r="A52" s="55">
        <v>47</v>
      </c>
      <c r="B52" s="57" t="s">
        <v>119</v>
      </c>
      <c r="C52" s="55" t="s">
        <v>171</v>
      </c>
      <c r="D52" s="55" t="s">
        <v>80</v>
      </c>
      <c r="E52" s="55">
        <v>50</v>
      </c>
      <c r="F52" s="2">
        <v>1500</v>
      </c>
      <c r="G52" s="2"/>
      <c r="H52" s="3" t="s">
        <v>180</v>
      </c>
      <c r="I52" s="3"/>
      <c r="J52" s="17"/>
    </row>
    <row r="53" spans="1:10" ht="17.25" customHeight="1">
      <c r="A53" s="55">
        <v>48</v>
      </c>
      <c r="B53" s="57" t="s">
        <v>120</v>
      </c>
      <c r="C53" s="55" t="s">
        <v>171</v>
      </c>
      <c r="D53" s="55" t="s">
        <v>80</v>
      </c>
      <c r="E53" s="55">
        <v>50</v>
      </c>
      <c r="F53" s="2">
        <v>1700</v>
      </c>
      <c r="G53" s="2"/>
      <c r="H53" s="3"/>
      <c r="I53" s="87">
        <v>2019</v>
      </c>
      <c r="J53" s="75"/>
    </row>
    <row r="54" spans="1:19" s="103" customFormat="1" ht="17.25" customHeight="1">
      <c r="A54" s="101">
        <v>49</v>
      </c>
      <c r="B54" s="102" t="s">
        <v>121</v>
      </c>
      <c r="C54" s="101" t="s">
        <v>171</v>
      </c>
      <c r="D54" s="101" t="s">
        <v>83</v>
      </c>
      <c r="E54" s="101">
        <v>325</v>
      </c>
      <c r="F54" s="76">
        <v>8100</v>
      </c>
      <c r="G54" s="76">
        <v>500</v>
      </c>
      <c r="H54" s="17" t="s">
        <v>180</v>
      </c>
      <c r="I54" s="17"/>
      <c r="J54" s="75"/>
      <c r="K54" s="120"/>
      <c r="L54" s="120"/>
      <c r="M54" s="120"/>
      <c r="N54" s="120"/>
      <c r="O54" s="120"/>
      <c r="P54" s="120"/>
      <c r="Q54" s="120"/>
      <c r="R54" s="120"/>
      <c r="S54" s="120"/>
    </row>
    <row r="55" spans="1:10" ht="17.25" customHeight="1">
      <c r="A55" s="55">
        <v>50</v>
      </c>
      <c r="B55" s="57" t="s">
        <v>122</v>
      </c>
      <c r="C55" s="55" t="s">
        <v>170</v>
      </c>
      <c r="D55" s="55" t="s">
        <v>80</v>
      </c>
      <c r="E55" s="55">
        <v>10</v>
      </c>
      <c r="F55" s="2">
        <v>300</v>
      </c>
      <c r="G55" s="2"/>
      <c r="H55" s="3"/>
      <c r="I55" s="3"/>
      <c r="J55" s="75"/>
    </row>
    <row r="56" spans="1:10" ht="17.25" customHeight="1">
      <c r="A56" s="55">
        <v>51</v>
      </c>
      <c r="B56" s="57" t="s">
        <v>123</v>
      </c>
      <c r="C56" s="55" t="s">
        <v>170</v>
      </c>
      <c r="D56" s="55" t="s">
        <v>80</v>
      </c>
      <c r="E56" s="55">
        <v>10</v>
      </c>
      <c r="F56" s="2"/>
      <c r="G56" s="2">
        <v>150</v>
      </c>
      <c r="H56" s="3"/>
      <c r="I56" s="3"/>
      <c r="J56" s="75"/>
    </row>
    <row r="57" spans="1:10" ht="17.25" customHeight="1">
      <c r="A57" s="55">
        <v>52</v>
      </c>
      <c r="B57" s="57" t="s">
        <v>124</v>
      </c>
      <c r="C57" s="55" t="s">
        <v>172</v>
      </c>
      <c r="D57" s="55" t="s">
        <v>80</v>
      </c>
      <c r="E57" s="55">
        <v>5</v>
      </c>
      <c r="F57" s="2">
        <v>100</v>
      </c>
      <c r="G57" s="2"/>
      <c r="H57" s="3"/>
      <c r="I57" s="3"/>
      <c r="J57" s="75"/>
    </row>
    <row r="58" spans="1:19" s="103" customFormat="1" ht="17.25" customHeight="1">
      <c r="A58" s="101">
        <v>53</v>
      </c>
      <c r="B58" s="102" t="s">
        <v>125</v>
      </c>
      <c r="C58" s="101" t="s">
        <v>173</v>
      </c>
      <c r="D58" s="101" t="s">
        <v>80</v>
      </c>
      <c r="E58" s="101">
        <v>20</v>
      </c>
      <c r="F58" s="76">
        <v>600</v>
      </c>
      <c r="G58" s="76">
        <v>1400</v>
      </c>
      <c r="H58" s="17"/>
      <c r="I58" s="104">
        <v>2019</v>
      </c>
      <c r="J58" s="75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1:10" ht="17.25" customHeight="1">
      <c r="A59" s="55">
        <v>54</v>
      </c>
      <c r="B59" s="57" t="s">
        <v>126</v>
      </c>
      <c r="C59" s="55" t="s">
        <v>171</v>
      </c>
      <c r="D59" s="55" t="s">
        <v>80</v>
      </c>
      <c r="E59" s="55">
        <v>10</v>
      </c>
      <c r="F59" s="2"/>
      <c r="G59" s="2">
        <v>250</v>
      </c>
      <c r="H59" s="3"/>
      <c r="I59" s="3"/>
      <c r="J59" s="17"/>
    </row>
    <row r="60" spans="1:10" ht="17.25" customHeight="1">
      <c r="A60" s="55">
        <v>55</v>
      </c>
      <c r="B60" s="57" t="s">
        <v>127</v>
      </c>
      <c r="C60" s="55" t="s">
        <v>174</v>
      </c>
      <c r="D60" s="55" t="s">
        <v>80</v>
      </c>
      <c r="E60" s="55"/>
      <c r="F60" s="203" t="s">
        <v>179</v>
      </c>
      <c r="G60" s="203"/>
      <c r="H60" s="3"/>
      <c r="I60" s="3"/>
      <c r="J60" s="17"/>
    </row>
    <row r="61" spans="1:10" ht="17.25" customHeight="1">
      <c r="A61" s="55">
        <v>56</v>
      </c>
      <c r="B61" s="57" t="s">
        <v>128</v>
      </c>
      <c r="C61" s="55" t="s">
        <v>175</v>
      </c>
      <c r="D61" s="55" t="s">
        <v>80</v>
      </c>
      <c r="E61" s="55"/>
      <c r="F61" s="203" t="s">
        <v>179</v>
      </c>
      <c r="G61" s="203"/>
      <c r="H61" s="3"/>
      <c r="I61" s="3"/>
      <c r="J61" s="17"/>
    </row>
    <row r="62" spans="1:10" ht="17.25" customHeight="1">
      <c r="A62" s="55">
        <v>57</v>
      </c>
      <c r="B62" s="57" t="s">
        <v>129</v>
      </c>
      <c r="C62" s="55" t="s">
        <v>176</v>
      </c>
      <c r="D62" s="55" t="s">
        <v>80</v>
      </c>
      <c r="E62" s="55">
        <v>14</v>
      </c>
      <c r="F62" s="2">
        <v>400</v>
      </c>
      <c r="G62" s="2"/>
      <c r="H62" s="3"/>
      <c r="I62" s="3"/>
      <c r="J62" s="17"/>
    </row>
    <row r="63" spans="1:19" s="103" customFormat="1" ht="17.25" customHeight="1">
      <c r="A63" s="101">
        <v>58</v>
      </c>
      <c r="B63" s="102" t="s">
        <v>130</v>
      </c>
      <c r="C63" s="117" t="s">
        <v>177</v>
      </c>
      <c r="D63" s="116" t="s">
        <v>131</v>
      </c>
      <c r="E63" s="58"/>
      <c r="F63" s="76"/>
      <c r="G63" s="76"/>
      <c r="H63" s="17"/>
      <c r="I63" s="17"/>
      <c r="J63" s="17">
        <v>2020</v>
      </c>
      <c r="K63" s="120"/>
      <c r="L63" s="120"/>
      <c r="M63" s="120"/>
      <c r="N63" s="120"/>
      <c r="O63" s="120"/>
      <c r="P63" s="120"/>
      <c r="Q63" s="120"/>
      <c r="R63" s="120"/>
      <c r="S63" s="120"/>
    </row>
    <row r="64" spans="1:10" ht="17.25" customHeight="1">
      <c r="A64" s="55">
        <v>59</v>
      </c>
      <c r="B64" s="57" t="s">
        <v>132</v>
      </c>
      <c r="C64" s="55" t="s">
        <v>176</v>
      </c>
      <c r="D64" s="55" t="s">
        <v>80</v>
      </c>
      <c r="E64" s="55"/>
      <c r="F64" s="203" t="s">
        <v>179</v>
      </c>
      <c r="G64" s="203"/>
      <c r="H64" s="3"/>
      <c r="I64" s="3"/>
      <c r="J64" s="17"/>
    </row>
    <row r="65" spans="1:19" s="61" customFormat="1" ht="17.25" customHeight="1">
      <c r="A65" s="207" t="s">
        <v>14</v>
      </c>
      <c r="B65" s="207"/>
      <c r="C65" s="59"/>
      <c r="D65" s="60"/>
      <c r="E65" s="63">
        <f>SUM(E6:E64)</f>
        <v>1368</v>
      </c>
      <c r="F65" s="28">
        <f>F6+F7+F8+F9+F10+F15+F17+F18+F20+F22+F24+F25+F26+F27+F28+F31+F33+F34+F38+F39+F51+F52+F53+F54+F55+F57+F58+F62</f>
        <v>31287</v>
      </c>
      <c r="G65" s="28">
        <f>G14+G16+G17+G19+G25+G32+G43+G44+G46+G54+G56+G58+G59</f>
        <v>4731</v>
      </c>
      <c r="H65" s="73">
        <v>20</v>
      </c>
      <c r="I65" s="73">
        <v>6</v>
      </c>
      <c r="J65" s="208">
        <v>10</v>
      </c>
      <c r="K65" s="121"/>
      <c r="L65" s="121"/>
      <c r="M65" s="121"/>
      <c r="N65" s="121"/>
      <c r="O65" s="121"/>
      <c r="P65" s="121"/>
      <c r="Q65" s="121"/>
      <c r="R65" s="121"/>
      <c r="S65" s="121"/>
    </row>
  </sheetData>
  <sheetProtection/>
  <mergeCells count="23">
    <mergeCell ref="H4:I4"/>
    <mergeCell ref="A1:J1"/>
    <mergeCell ref="A2:J2"/>
    <mergeCell ref="A3:J3"/>
    <mergeCell ref="F40:G40"/>
    <mergeCell ref="F41:G41"/>
    <mergeCell ref="F60:G60"/>
    <mergeCell ref="F61:G61"/>
    <mergeCell ref="A4:A5"/>
    <mergeCell ref="B4:B5"/>
    <mergeCell ref="C4:C5"/>
    <mergeCell ref="D4:D5"/>
    <mergeCell ref="E4:E5"/>
    <mergeCell ref="J4:J5"/>
    <mergeCell ref="F64:G64"/>
    <mergeCell ref="F48:G48"/>
    <mergeCell ref="F49:G49"/>
    <mergeCell ref="A65:B65"/>
    <mergeCell ref="F4:G4"/>
    <mergeCell ref="F21:G21"/>
    <mergeCell ref="F42:G42"/>
    <mergeCell ref="F45:G45"/>
    <mergeCell ref="F47:G47"/>
  </mergeCells>
  <printOptions/>
  <pageMargins left="0.9055118110236221" right="0.1968503937007874" top="0.7874015748031497" bottom="0.7480314960629921" header="0.1968503937007874" footer="0.5118110236220472"/>
  <pageSetup horizontalDpi="600" verticalDpi="600" orientation="landscape" paperSize="9" scale="90" r:id="rId1"/>
  <headerFooter alignWithMargins="0">
    <oddFooter>&amp;R&amp;"Times New Roman,nghiêng"&amp;9PL III -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:C3"/>
    </sheetView>
  </sheetViews>
  <sheetFormatPr defaultColWidth="9.00390625" defaultRowHeight="15.75"/>
  <cols>
    <col min="1" max="1" width="6.125" style="85" customWidth="1"/>
    <col min="2" max="2" width="45.75390625" style="85" customWidth="1"/>
    <col min="3" max="3" width="29.625" style="85" customWidth="1"/>
    <col min="4" max="16384" width="9.00390625" style="85" customWidth="1"/>
  </cols>
  <sheetData>
    <row r="1" spans="1:3" ht="21" customHeight="1">
      <c r="A1" s="209" t="s">
        <v>352</v>
      </c>
      <c r="B1" s="209"/>
      <c r="C1" s="209"/>
    </row>
    <row r="2" spans="1:3" ht="36.75" customHeight="1">
      <c r="A2" s="210" t="s">
        <v>353</v>
      </c>
      <c r="B2" s="211"/>
      <c r="C2" s="211"/>
    </row>
    <row r="3" spans="1:3" ht="36.75" customHeight="1">
      <c r="A3" s="212" t="s">
        <v>365</v>
      </c>
      <c r="B3" s="212"/>
      <c r="C3" s="212"/>
    </row>
    <row r="5" spans="1:3" ht="15.75" customHeight="1">
      <c r="A5" s="149" t="s">
        <v>22</v>
      </c>
      <c r="B5" s="150" t="s">
        <v>209</v>
      </c>
      <c r="C5" s="149" t="s">
        <v>210</v>
      </c>
    </row>
    <row r="6" spans="1:3" ht="27.75" customHeight="1">
      <c r="A6" s="149"/>
      <c r="B6" s="151"/>
      <c r="C6" s="149"/>
    </row>
    <row r="7" spans="1:3" ht="19.5" customHeight="1">
      <c r="A7" s="16" t="s">
        <v>43</v>
      </c>
      <c r="B7" s="216" t="s">
        <v>211</v>
      </c>
      <c r="C7" s="214"/>
    </row>
    <row r="8" spans="1:3" ht="19.5" customHeight="1">
      <c r="A8" s="10">
        <v>1</v>
      </c>
      <c r="B8" s="213" t="s">
        <v>212</v>
      </c>
      <c r="C8" s="213" t="s">
        <v>204</v>
      </c>
    </row>
    <row r="9" spans="1:3" ht="19.5" customHeight="1">
      <c r="A9" s="10">
        <v>2</v>
      </c>
      <c r="B9" s="213" t="s">
        <v>213</v>
      </c>
      <c r="C9" s="213" t="s">
        <v>214</v>
      </c>
    </row>
    <row r="10" spans="1:3" ht="19.5" customHeight="1">
      <c r="A10" s="10">
        <v>3</v>
      </c>
      <c r="B10" s="213" t="s">
        <v>215</v>
      </c>
      <c r="C10" s="213" t="s">
        <v>206</v>
      </c>
    </row>
    <row r="11" spans="1:3" ht="19.5" customHeight="1">
      <c r="A11" s="10">
        <v>4</v>
      </c>
      <c r="B11" s="213" t="s">
        <v>216</v>
      </c>
      <c r="C11" s="213" t="s">
        <v>217</v>
      </c>
    </row>
    <row r="12" spans="1:3" ht="19.5" customHeight="1">
      <c r="A12" s="10">
        <v>5</v>
      </c>
      <c r="B12" s="213" t="s">
        <v>218</v>
      </c>
      <c r="C12" s="213" t="s">
        <v>219</v>
      </c>
    </row>
    <row r="13" spans="1:3" ht="19.5" customHeight="1">
      <c r="A13" s="10">
        <v>6</v>
      </c>
      <c r="B13" s="213" t="s">
        <v>220</v>
      </c>
      <c r="C13" s="213" t="s">
        <v>221</v>
      </c>
    </row>
    <row r="14" spans="1:3" ht="19.5" customHeight="1">
      <c r="A14" s="10">
        <v>7</v>
      </c>
      <c r="B14" s="213" t="s">
        <v>298</v>
      </c>
      <c r="C14" s="213" t="s">
        <v>222</v>
      </c>
    </row>
    <row r="15" spans="1:3" ht="19.5" customHeight="1">
      <c r="A15" s="10">
        <v>8</v>
      </c>
      <c r="B15" s="213" t="s">
        <v>223</v>
      </c>
      <c r="C15" s="213" t="s">
        <v>224</v>
      </c>
    </row>
    <row r="16" spans="1:3" ht="19.5" customHeight="1">
      <c r="A16" s="10">
        <v>9</v>
      </c>
      <c r="B16" s="213" t="s">
        <v>225</v>
      </c>
      <c r="C16" s="213" t="s">
        <v>226</v>
      </c>
    </row>
    <row r="17" spans="1:3" ht="19.5" customHeight="1">
      <c r="A17" s="10">
        <v>10</v>
      </c>
      <c r="B17" s="213" t="s">
        <v>227</v>
      </c>
      <c r="C17" s="213" t="s">
        <v>228</v>
      </c>
    </row>
    <row r="18" spans="1:3" ht="19.5" customHeight="1">
      <c r="A18" s="10">
        <v>11</v>
      </c>
      <c r="B18" s="213" t="s">
        <v>229</v>
      </c>
      <c r="C18" s="213" t="s">
        <v>230</v>
      </c>
    </row>
    <row r="19" spans="1:3" ht="19.5" customHeight="1">
      <c r="A19" s="10">
        <v>12</v>
      </c>
      <c r="B19" s="213" t="s">
        <v>231</v>
      </c>
      <c r="C19" s="213" t="s">
        <v>230</v>
      </c>
    </row>
    <row r="20" spans="1:3" ht="19.5" customHeight="1">
      <c r="A20" s="10">
        <v>13</v>
      </c>
      <c r="B20" s="195" t="s">
        <v>232</v>
      </c>
      <c r="C20" s="213" t="s">
        <v>233</v>
      </c>
    </row>
    <row r="21" spans="1:3" ht="19.5" customHeight="1">
      <c r="A21" s="10">
        <v>14</v>
      </c>
      <c r="B21" s="213" t="s">
        <v>234</v>
      </c>
      <c r="C21" s="213" t="s">
        <v>235</v>
      </c>
    </row>
    <row r="22" spans="1:3" ht="19.5" customHeight="1">
      <c r="A22" s="10">
        <v>15</v>
      </c>
      <c r="B22" s="195" t="s">
        <v>236</v>
      </c>
      <c r="C22" s="213" t="s">
        <v>237</v>
      </c>
    </row>
    <row r="23" spans="1:3" ht="19.5" customHeight="1">
      <c r="A23" s="16" t="s">
        <v>45</v>
      </c>
      <c r="B23" s="214" t="s">
        <v>238</v>
      </c>
      <c r="C23" s="214"/>
    </row>
    <row r="24" spans="1:3" s="115" customFormat="1" ht="19.5" customHeight="1">
      <c r="A24" s="86">
        <v>1</v>
      </c>
      <c r="B24" s="195" t="s">
        <v>239</v>
      </c>
      <c r="C24" s="195" t="s">
        <v>240</v>
      </c>
    </row>
    <row r="25" spans="1:3" s="115" customFormat="1" ht="19.5" customHeight="1">
      <c r="A25" s="86">
        <v>2</v>
      </c>
      <c r="B25" s="195" t="s">
        <v>314</v>
      </c>
      <c r="C25" s="195" t="s">
        <v>315</v>
      </c>
    </row>
    <row r="26" spans="1:3" s="115" customFormat="1" ht="19.5" customHeight="1">
      <c r="A26" s="86">
        <v>3</v>
      </c>
      <c r="B26" s="195" t="s">
        <v>241</v>
      </c>
      <c r="C26" s="195" t="s">
        <v>242</v>
      </c>
    </row>
    <row r="27" spans="1:3" s="115" customFormat="1" ht="19.5" customHeight="1">
      <c r="A27" s="86">
        <v>4</v>
      </c>
      <c r="B27" s="195" t="s">
        <v>243</v>
      </c>
      <c r="C27" s="195" t="s">
        <v>244</v>
      </c>
    </row>
    <row r="28" spans="1:3" s="115" customFormat="1" ht="19.5" customHeight="1">
      <c r="A28" s="86">
        <v>5</v>
      </c>
      <c r="B28" s="195" t="s">
        <v>246</v>
      </c>
      <c r="C28" s="195" t="s">
        <v>245</v>
      </c>
    </row>
    <row r="29" spans="1:3" s="115" customFormat="1" ht="19.5" customHeight="1">
      <c r="A29" s="86">
        <v>6</v>
      </c>
      <c r="B29" s="215" t="s">
        <v>301</v>
      </c>
      <c r="C29" s="215" t="s">
        <v>302</v>
      </c>
    </row>
    <row r="30" spans="1:3" s="115" customFormat="1" ht="19.5" customHeight="1">
      <c r="A30" s="86">
        <v>7</v>
      </c>
      <c r="B30" s="215" t="s">
        <v>303</v>
      </c>
      <c r="C30" s="215" t="s">
        <v>304</v>
      </c>
    </row>
    <row r="31" spans="1:3" ht="19.5" customHeight="1">
      <c r="A31" s="86">
        <v>8</v>
      </c>
      <c r="B31" s="113" t="s">
        <v>305</v>
      </c>
      <c r="C31" s="217" t="s">
        <v>306</v>
      </c>
    </row>
  </sheetData>
  <sheetProtection/>
  <mergeCells count="6">
    <mergeCell ref="A2:C2"/>
    <mergeCell ref="A5:A6"/>
    <mergeCell ref="B5:B6"/>
    <mergeCell ref="C5:C6"/>
    <mergeCell ref="A1:C1"/>
    <mergeCell ref="A3:C3"/>
  </mergeCells>
  <printOptions/>
  <pageMargins left="0.9055118110236221" right="0.2362204724409449" top="0.9448818897637796" bottom="1.0236220472440944" header="0.5118110236220472" footer="0.6299212598425197"/>
  <pageSetup horizontalDpi="600" verticalDpi="600" orientation="portrait" paperSize="9" scale="98" r:id="rId1"/>
  <headerFooter alignWithMargins="0">
    <oddFooter>&amp;R&amp;"Times New Roman,nghiêng"&amp;9PL IV -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V3"/>
    </sheetView>
  </sheetViews>
  <sheetFormatPr defaultColWidth="9.00390625" defaultRowHeight="15.75"/>
  <cols>
    <col min="1" max="1" width="3.125" style="5" customWidth="1"/>
    <col min="2" max="2" width="8.625" style="5" customWidth="1"/>
    <col min="3" max="3" width="5.375" style="5" customWidth="1"/>
    <col min="4" max="4" width="5.625" style="5" customWidth="1"/>
    <col min="5" max="5" width="5.50390625" style="5" customWidth="1"/>
    <col min="6" max="6" width="6.25390625" style="5" customWidth="1"/>
    <col min="7" max="8" width="6.375" style="5" customWidth="1"/>
    <col min="9" max="9" width="5.125" style="5" customWidth="1"/>
    <col min="10" max="10" width="6.375" style="5" customWidth="1"/>
    <col min="11" max="11" width="5.375" style="5" customWidth="1"/>
    <col min="12" max="12" width="5.75390625" style="5" customWidth="1"/>
    <col min="13" max="13" width="5.125" style="5" customWidth="1"/>
    <col min="14" max="14" width="6.25390625" style="5" customWidth="1"/>
    <col min="15" max="16" width="5.375" style="5" customWidth="1"/>
    <col min="17" max="17" width="5.125" style="5" customWidth="1"/>
    <col min="18" max="18" width="6.375" style="5" customWidth="1"/>
    <col min="19" max="19" width="5.375" style="18" customWidth="1"/>
    <col min="20" max="20" width="5.375" style="5" customWidth="1"/>
    <col min="21" max="21" width="5.25390625" style="5" customWidth="1"/>
    <col min="22" max="22" width="6.50390625" style="5" customWidth="1"/>
    <col min="23" max="16384" width="9.00390625" style="5" customWidth="1"/>
  </cols>
  <sheetData>
    <row r="1" spans="1:22" ht="25.5" customHeight="1">
      <c r="A1" s="199" t="s">
        <v>354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20.25" customHeight="1">
      <c r="A2" s="211" t="s">
        <v>355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2" ht="27" customHeight="1">
      <c r="A3" s="168" t="str">
        <f>'b1'!A3:U3</f>
        <v>(Kèm theo Kế hoạch số                /KH-UBND ngày          tháng 11 năm 2016 của Ủy ban nhân dân tỉnh Phú Thọ)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33.75" customHeight="1">
      <c r="A4" s="144" t="s">
        <v>22</v>
      </c>
      <c r="B4" s="148" t="s">
        <v>23</v>
      </c>
      <c r="C4" s="144" t="s">
        <v>10</v>
      </c>
      <c r="D4" s="144"/>
      <c r="E4" s="144"/>
      <c r="F4" s="144"/>
      <c r="G4" s="144" t="s">
        <v>16</v>
      </c>
      <c r="H4" s="144"/>
      <c r="I4" s="144"/>
      <c r="J4" s="144"/>
      <c r="K4" s="144" t="s">
        <v>17</v>
      </c>
      <c r="L4" s="144"/>
      <c r="M4" s="144"/>
      <c r="N4" s="144"/>
      <c r="O4" s="144" t="s">
        <v>18</v>
      </c>
      <c r="P4" s="144"/>
      <c r="Q4" s="144"/>
      <c r="R4" s="144"/>
      <c r="S4" s="144" t="s">
        <v>19</v>
      </c>
      <c r="T4" s="144"/>
      <c r="U4" s="144"/>
      <c r="V4" s="144"/>
    </row>
    <row r="5" spans="1:22" ht="75.75" customHeight="1">
      <c r="A5" s="144"/>
      <c r="B5" s="148"/>
      <c r="C5" s="23" t="s">
        <v>15</v>
      </c>
      <c r="D5" s="23" t="s">
        <v>24</v>
      </c>
      <c r="E5" s="23" t="s">
        <v>9</v>
      </c>
      <c r="F5" s="23" t="s">
        <v>8</v>
      </c>
      <c r="G5" s="23" t="s">
        <v>15</v>
      </c>
      <c r="H5" s="23" t="s">
        <v>24</v>
      </c>
      <c r="I5" s="23" t="s">
        <v>9</v>
      </c>
      <c r="J5" s="23" t="s">
        <v>8</v>
      </c>
      <c r="K5" s="23" t="s">
        <v>15</v>
      </c>
      <c r="L5" s="23" t="s">
        <v>24</v>
      </c>
      <c r="M5" s="23" t="s">
        <v>9</v>
      </c>
      <c r="N5" s="23" t="s">
        <v>8</v>
      </c>
      <c r="O5" s="23" t="s">
        <v>15</v>
      </c>
      <c r="P5" s="23" t="s">
        <v>24</v>
      </c>
      <c r="Q5" s="23" t="s">
        <v>9</v>
      </c>
      <c r="R5" s="24" t="s">
        <v>8</v>
      </c>
      <c r="S5" s="24" t="s">
        <v>15</v>
      </c>
      <c r="T5" s="23" t="s">
        <v>24</v>
      </c>
      <c r="U5" s="23" t="s">
        <v>9</v>
      </c>
      <c r="V5" s="23" t="s">
        <v>8</v>
      </c>
    </row>
    <row r="6" spans="1:22" ht="27.75" customHeight="1">
      <c r="A6" s="144" t="s">
        <v>7</v>
      </c>
      <c r="B6" s="144"/>
      <c r="C6" s="4">
        <f aca="true" t="shared" si="0" ref="C6:N6">SUM(C7:C19)</f>
        <v>16500.2</v>
      </c>
      <c r="D6" s="4">
        <f t="shared" si="0"/>
        <v>15180</v>
      </c>
      <c r="E6" s="6">
        <v>103.5</v>
      </c>
      <c r="F6" s="4">
        <f t="shared" si="0"/>
        <v>157215.77488764047</v>
      </c>
      <c r="G6" s="4">
        <f>SUM(G7:G19)</f>
        <v>16500.2</v>
      </c>
      <c r="H6" s="4">
        <f t="shared" si="0"/>
        <v>15540</v>
      </c>
      <c r="I6" s="7">
        <f>J6/H6*10</f>
        <v>103.790990990991</v>
      </c>
      <c r="J6" s="4">
        <f>SUM(J7:J19)</f>
        <v>161291.2</v>
      </c>
      <c r="K6" s="4">
        <f t="shared" si="0"/>
        <v>16500.2</v>
      </c>
      <c r="L6" s="4">
        <f t="shared" si="0"/>
        <v>15700</v>
      </c>
      <c r="M6" s="6">
        <f>N6/L6*10</f>
        <v>106.91076433121019</v>
      </c>
      <c r="N6" s="4">
        <f t="shared" si="0"/>
        <v>167849.9</v>
      </c>
      <c r="O6" s="4">
        <f>SUM(O7:O19)</f>
        <v>16500.2</v>
      </c>
      <c r="P6" s="4">
        <f>SUM(P7:P19)</f>
        <v>15850</v>
      </c>
      <c r="Q6" s="6">
        <f>R6/P6*10</f>
        <v>108.37507886435331</v>
      </c>
      <c r="R6" s="21">
        <f>SUM(R7:R19)</f>
        <v>171774.5</v>
      </c>
      <c r="S6" s="21">
        <f>SUM(S7:S19)</f>
        <v>16500</v>
      </c>
      <c r="T6" s="4">
        <f>SUM(T7:T19)</f>
        <v>16000</v>
      </c>
      <c r="U6" s="4">
        <f>V6/T6*10</f>
        <v>110.0547375</v>
      </c>
      <c r="V6" s="4">
        <f>SUM(V7:V19)</f>
        <v>176087.58000000002</v>
      </c>
    </row>
    <row r="7" spans="1:22" ht="24.75" customHeight="1">
      <c r="A7" s="3">
        <v>1</v>
      </c>
      <c r="B7" s="3" t="s">
        <v>20</v>
      </c>
      <c r="C7" s="2">
        <v>6</v>
      </c>
      <c r="D7" s="2">
        <v>7.5</v>
      </c>
      <c r="E7" s="2">
        <v>50</v>
      </c>
      <c r="F7" s="2">
        <f>E7*D7/10</f>
        <v>37.5</v>
      </c>
      <c r="G7" s="2">
        <v>6</v>
      </c>
      <c r="H7" s="8">
        <v>6</v>
      </c>
      <c r="I7" s="8">
        <v>50</v>
      </c>
      <c r="J7" s="2">
        <f>I7*H7/10</f>
        <v>30</v>
      </c>
      <c r="K7" s="2">
        <v>6</v>
      </c>
      <c r="L7" s="2">
        <v>6</v>
      </c>
      <c r="M7" s="2">
        <v>50</v>
      </c>
      <c r="N7" s="2">
        <f>L7*M7/10</f>
        <v>30</v>
      </c>
      <c r="O7" s="2">
        <v>6</v>
      </c>
      <c r="P7" s="2">
        <v>6</v>
      </c>
      <c r="Q7" s="2">
        <v>50</v>
      </c>
      <c r="R7" s="20">
        <f>Q7*P7/10</f>
        <v>30</v>
      </c>
      <c r="S7" s="20"/>
      <c r="T7" s="2"/>
      <c r="U7" s="2"/>
      <c r="V7" s="2"/>
    </row>
    <row r="8" spans="1:22" ht="24.75" customHeight="1">
      <c r="A8" s="3">
        <v>2</v>
      </c>
      <c r="B8" s="3" t="s">
        <v>25</v>
      </c>
      <c r="C8" s="2">
        <v>230.2</v>
      </c>
      <c r="D8" s="2">
        <v>231.2</v>
      </c>
      <c r="E8" s="2">
        <v>90</v>
      </c>
      <c r="F8" s="2">
        <f aca="true" t="shared" si="1" ref="F8:F19">E8*D8/10</f>
        <v>2080.8</v>
      </c>
      <c r="G8" s="2">
        <v>230.2</v>
      </c>
      <c r="H8" s="2">
        <v>230</v>
      </c>
      <c r="I8" s="2">
        <v>90</v>
      </c>
      <c r="J8" s="2">
        <f aca="true" t="shared" si="2" ref="J8:J19">I8*H8/10</f>
        <v>2070</v>
      </c>
      <c r="K8" s="2">
        <v>230.2</v>
      </c>
      <c r="L8" s="2">
        <v>230</v>
      </c>
      <c r="M8" s="2">
        <v>90</v>
      </c>
      <c r="N8" s="2">
        <f aca="true" t="shared" si="3" ref="N8:N19">L8*M8/10</f>
        <v>2070</v>
      </c>
      <c r="O8" s="2">
        <v>230.2</v>
      </c>
      <c r="P8" s="2">
        <v>230</v>
      </c>
      <c r="Q8" s="2">
        <v>90</v>
      </c>
      <c r="R8" s="20">
        <f aca="true" t="shared" si="4" ref="R8:R19">Q8*P8/10</f>
        <v>2070</v>
      </c>
      <c r="S8" s="20">
        <v>230</v>
      </c>
      <c r="T8" s="2">
        <v>230</v>
      </c>
      <c r="U8" s="2">
        <v>90</v>
      </c>
      <c r="V8" s="2">
        <f>U8*T8/10</f>
        <v>2070</v>
      </c>
    </row>
    <row r="9" spans="1:22" ht="24.75" customHeight="1">
      <c r="A9" s="3">
        <v>3</v>
      </c>
      <c r="B9" s="3" t="s">
        <v>0</v>
      </c>
      <c r="C9" s="2">
        <v>3050</v>
      </c>
      <c r="D9" s="2">
        <v>2890</v>
      </c>
      <c r="E9" s="2">
        <v>132</v>
      </c>
      <c r="F9" s="2">
        <f t="shared" si="1"/>
        <v>38148</v>
      </c>
      <c r="G9" s="2">
        <v>3050</v>
      </c>
      <c r="H9" s="2">
        <v>2940</v>
      </c>
      <c r="I9" s="2">
        <v>132</v>
      </c>
      <c r="J9" s="2">
        <f t="shared" si="2"/>
        <v>38808</v>
      </c>
      <c r="K9" s="2">
        <v>3050</v>
      </c>
      <c r="L9" s="2">
        <v>2960</v>
      </c>
      <c r="M9" s="2">
        <v>133</v>
      </c>
      <c r="N9" s="2">
        <f t="shared" si="3"/>
        <v>39368</v>
      </c>
      <c r="O9" s="2">
        <v>3050</v>
      </c>
      <c r="P9" s="2">
        <v>3000</v>
      </c>
      <c r="Q9" s="2">
        <v>135</v>
      </c>
      <c r="R9" s="20">
        <f t="shared" si="4"/>
        <v>40500</v>
      </c>
      <c r="S9" s="20">
        <v>3050</v>
      </c>
      <c r="T9" s="2">
        <v>3000</v>
      </c>
      <c r="U9" s="2">
        <v>135</v>
      </c>
      <c r="V9" s="2">
        <f aca="true" t="shared" si="5" ref="V9:V19">U9*T9/10</f>
        <v>40500</v>
      </c>
    </row>
    <row r="10" spans="1:22" ht="24.75" customHeight="1">
      <c r="A10" s="3">
        <v>4</v>
      </c>
      <c r="B10" s="3" t="s">
        <v>11</v>
      </c>
      <c r="C10" s="2">
        <v>1820</v>
      </c>
      <c r="D10" s="2">
        <v>1687</v>
      </c>
      <c r="E10" s="2">
        <v>100</v>
      </c>
      <c r="F10" s="2">
        <f t="shared" si="1"/>
        <v>16870</v>
      </c>
      <c r="G10" s="2">
        <v>1860</v>
      </c>
      <c r="H10" s="2">
        <v>1730</v>
      </c>
      <c r="I10" s="2">
        <v>100</v>
      </c>
      <c r="J10" s="2">
        <f t="shared" si="2"/>
        <v>17300</v>
      </c>
      <c r="K10" s="2">
        <v>1860</v>
      </c>
      <c r="L10" s="2">
        <v>1750</v>
      </c>
      <c r="M10" s="2">
        <v>100</v>
      </c>
      <c r="N10" s="2">
        <f t="shared" si="3"/>
        <v>17500</v>
      </c>
      <c r="O10" s="2">
        <v>1860</v>
      </c>
      <c r="P10" s="2">
        <v>1770</v>
      </c>
      <c r="Q10" s="2">
        <v>100</v>
      </c>
      <c r="R10" s="20">
        <f t="shared" si="4"/>
        <v>17700</v>
      </c>
      <c r="S10" s="20">
        <v>1860</v>
      </c>
      <c r="T10" s="2">
        <v>1800</v>
      </c>
      <c r="U10" s="2">
        <v>100</v>
      </c>
      <c r="V10" s="2">
        <f>U10*T10/10</f>
        <v>18000</v>
      </c>
    </row>
    <row r="11" spans="1:22" ht="24.75" customHeight="1">
      <c r="A11" s="3">
        <v>5</v>
      </c>
      <c r="B11" s="3" t="s">
        <v>1</v>
      </c>
      <c r="C11" s="2">
        <v>1900</v>
      </c>
      <c r="D11" s="2">
        <v>1861</v>
      </c>
      <c r="E11" s="2">
        <v>100</v>
      </c>
      <c r="F11" s="2">
        <f t="shared" si="1"/>
        <v>18610</v>
      </c>
      <c r="G11" s="2">
        <v>1900</v>
      </c>
      <c r="H11" s="2">
        <v>1880</v>
      </c>
      <c r="I11" s="2">
        <v>100</v>
      </c>
      <c r="J11" s="2">
        <f t="shared" si="2"/>
        <v>18800</v>
      </c>
      <c r="K11" s="2">
        <v>1900</v>
      </c>
      <c r="L11" s="2">
        <v>1860</v>
      </c>
      <c r="M11" s="2">
        <v>102.5</v>
      </c>
      <c r="N11" s="2">
        <f t="shared" si="3"/>
        <v>19065</v>
      </c>
      <c r="O11" s="2">
        <v>1900</v>
      </c>
      <c r="P11" s="2">
        <v>1810</v>
      </c>
      <c r="Q11" s="2">
        <v>103.5</v>
      </c>
      <c r="R11" s="20">
        <f t="shared" si="4"/>
        <v>18733.5</v>
      </c>
      <c r="S11" s="20">
        <v>1900</v>
      </c>
      <c r="T11" s="2">
        <v>1840</v>
      </c>
      <c r="U11" s="2">
        <v>104</v>
      </c>
      <c r="V11" s="2">
        <f t="shared" si="5"/>
        <v>19136</v>
      </c>
    </row>
    <row r="12" spans="1:22" s="19" customFormat="1" ht="24.75" customHeight="1">
      <c r="A12" s="31">
        <v>6</v>
      </c>
      <c r="B12" s="31" t="s">
        <v>21</v>
      </c>
      <c r="C12" s="20">
        <v>960</v>
      </c>
      <c r="D12" s="20">
        <v>815</v>
      </c>
      <c r="E12" s="20">
        <v>73.29</v>
      </c>
      <c r="F12" s="20">
        <f t="shared" si="1"/>
        <v>5973.135</v>
      </c>
      <c r="G12" s="20">
        <v>1000</v>
      </c>
      <c r="H12" s="20">
        <v>810</v>
      </c>
      <c r="I12" s="20">
        <v>74</v>
      </c>
      <c r="J12" s="20">
        <f t="shared" si="2"/>
        <v>5994</v>
      </c>
      <c r="K12" s="20">
        <v>1000</v>
      </c>
      <c r="L12" s="20">
        <v>800</v>
      </c>
      <c r="M12" s="20">
        <v>75</v>
      </c>
      <c r="N12" s="20">
        <f t="shared" si="3"/>
        <v>6000</v>
      </c>
      <c r="O12" s="20">
        <v>1000</v>
      </c>
      <c r="P12" s="20">
        <v>800</v>
      </c>
      <c r="Q12" s="20">
        <v>76</v>
      </c>
      <c r="R12" s="20">
        <f t="shared" si="4"/>
        <v>6080</v>
      </c>
      <c r="S12" s="20">
        <v>1000</v>
      </c>
      <c r="T12" s="20">
        <v>850</v>
      </c>
      <c r="U12" s="20">
        <v>77</v>
      </c>
      <c r="V12" s="20">
        <f t="shared" si="5"/>
        <v>6545</v>
      </c>
    </row>
    <row r="13" spans="1:22" ht="24.75" customHeight="1">
      <c r="A13" s="3">
        <v>7</v>
      </c>
      <c r="B13" s="3" t="s">
        <v>2</v>
      </c>
      <c r="C13" s="2">
        <v>1820</v>
      </c>
      <c r="D13" s="2">
        <v>1675</v>
      </c>
      <c r="E13" s="2">
        <v>90</v>
      </c>
      <c r="F13" s="2">
        <f t="shared" si="1"/>
        <v>15075</v>
      </c>
      <c r="G13" s="2">
        <v>1820</v>
      </c>
      <c r="H13" s="2">
        <v>1720</v>
      </c>
      <c r="I13" s="2">
        <v>90</v>
      </c>
      <c r="J13" s="2">
        <f t="shared" si="2"/>
        <v>15480</v>
      </c>
      <c r="K13" s="2">
        <v>1820</v>
      </c>
      <c r="L13" s="2">
        <v>1720</v>
      </c>
      <c r="M13" s="2">
        <v>90</v>
      </c>
      <c r="N13" s="2">
        <f t="shared" si="3"/>
        <v>15480</v>
      </c>
      <c r="O13" s="2">
        <v>1820</v>
      </c>
      <c r="P13" s="2">
        <v>1750</v>
      </c>
      <c r="Q13" s="2">
        <v>89.5</v>
      </c>
      <c r="R13" s="20">
        <f t="shared" si="4"/>
        <v>15662.5</v>
      </c>
      <c r="S13" s="20">
        <v>1860</v>
      </c>
      <c r="T13" s="2">
        <v>1800</v>
      </c>
      <c r="U13" s="2">
        <v>91.456</v>
      </c>
      <c r="V13" s="2">
        <f t="shared" si="5"/>
        <v>16462.08</v>
      </c>
    </row>
    <row r="14" spans="1:22" ht="24.75" customHeight="1">
      <c r="A14" s="3">
        <v>8</v>
      </c>
      <c r="B14" s="3" t="s">
        <v>12</v>
      </c>
      <c r="C14" s="2">
        <v>800</v>
      </c>
      <c r="D14" s="2">
        <v>787</v>
      </c>
      <c r="E14" s="2">
        <v>73</v>
      </c>
      <c r="F14" s="2">
        <f t="shared" si="1"/>
        <v>5745.1</v>
      </c>
      <c r="G14" s="2">
        <v>800</v>
      </c>
      <c r="H14" s="2">
        <v>800</v>
      </c>
      <c r="I14" s="2">
        <v>74</v>
      </c>
      <c r="J14" s="2">
        <f t="shared" si="2"/>
        <v>5920</v>
      </c>
      <c r="K14" s="2">
        <v>800</v>
      </c>
      <c r="L14" s="2">
        <v>800</v>
      </c>
      <c r="M14" s="2">
        <v>76</v>
      </c>
      <c r="N14" s="2">
        <f t="shared" si="3"/>
        <v>6080</v>
      </c>
      <c r="O14" s="2">
        <v>800</v>
      </c>
      <c r="P14" s="2">
        <v>800</v>
      </c>
      <c r="Q14" s="2">
        <v>78</v>
      </c>
      <c r="R14" s="20">
        <f t="shared" si="4"/>
        <v>6240</v>
      </c>
      <c r="S14" s="20">
        <v>800</v>
      </c>
      <c r="T14" s="2">
        <v>800</v>
      </c>
      <c r="U14" s="2">
        <v>80</v>
      </c>
      <c r="V14" s="2">
        <f t="shared" si="5"/>
        <v>6400</v>
      </c>
    </row>
    <row r="15" spans="1:22" ht="24.75" customHeight="1">
      <c r="A15" s="3">
        <v>9</v>
      </c>
      <c r="B15" s="3" t="s">
        <v>3</v>
      </c>
      <c r="C15" s="2">
        <v>80</v>
      </c>
      <c r="D15" s="2">
        <v>85.5</v>
      </c>
      <c r="E15" s="2">
        <v>50</v>
      </c>
      <c r="F15" s="2">
        <f t="shared" si="1"/>
        <v>427.5</v>
      </c>
      <c r="G15" s="2">
        <v>80</v>
      </c>
      <c r="H15" s="2">
        <v>80</v>
      </c>
      <c r="I15" s="2">
        <v>50</v>
      </c>
      <c r="J15" s="2">
        <f t="shared" si="2"/>
        <v>400</v>
      </c>
      <c r="K15" s="2">
        <v>80</v>
      </c>
      <c r="L15" s="2">
        <v>80</v>
      </c>
      <c r="M15" s="2">
        <v>51</v>
      </c>
      <c r="N15" s="2">
        <f t="shared" si="3"/>
        <v>408</v>
      </c>
      <c r="O15" s="2">
        <v>80</v>
      </c>
      <c r="P15" s="2">
        <v>80</v>
      </c>
      <c r="Q15" s="2">
        <v>52</v>
      </c>
      <c r="R15" s="20">
        <f t="shared" si="4"/>
        <v>416</v>
      </c>
      <c r="S15" s="20">
        <v>80</v>
      </c>
      <c r="T15" s="2">
        <v>80</v>
      </c>
      <c r="U15" s="2">
        <v>55</v>
      </c>
      <c r="V15" s="2">
        <f t="shared" si="5"/>
        <v>440</v>
      </c>
    </row>
    <row r="16" spans="1:22" ht="24.75" customHeight="1">
      <c r="A16" s="3">
        <v>10</v>
      </c>
      <c r="B16" s="3" t="s">
        <v>4</v>
      </c>
      <c r="C16" s="2">
        <v>4</v>
      </c>
      <c r="D16" s="2">
        <v>4.8</v>
      </c>
      <c r="E16" s="2">
        <v>50</v>
      </c>
      <c r="F16" s="2">
        <f t="shared" si="1"/>
        <v>24</v>
      </c>
      <c r="G16" s="2">
        <v>4</v>
      </c>
      <c r="H16" s="2">
        <v>4</v>
      </c>
      <c r="I16" s="2">
        <v>50</v>
      </c>
      <c r="J16" s="2">
        <f t="shared" si="2"/>
        <v>20</v>
      </c>
      <c r="K16" s="2">
        <v>4</v>
      </c>
      <c r="L16" s="2">
        <v>4</v>
      </c>
      <c r="M16" s="2">
        <v>51</v>
      </c>
      <c r="N16" s="2">
        <f t="shared" si="3"/>
        <v>20.4</v>
      </c>
      <c r="O16" s="2">
        <v>4</v>
      </c>
      <c r="P16" s="2">
        <v>4</v>
      </c>
      <c r="Q16" s="2">
        <v>55</v>
      </c>
      <c r="R16" s="20">
        <f t="shared" si="4"/>
        <v>22</v>
      </c>
      <c r="S16" s="20"/>
      <c r="T16" s="2"/>
      <c r="U16" s="2"/>
      <c r="V16" s="2"/>
    </row>
    <row r="17" spans="1:22" ht="24.75" customHeight="1">
      <c r="A17" s="3">
        <v>11</v>
      </c>
      <c r="B17" s="3" t="s">
        <v>5</v>
      </c>
      <c r="C17" s="2">
        <v>2380</v>
      </c>
      <c r="D17" s="2">
        <v>2067</v>
      </c>
      <c r="E17" s="2">
        <v>105.5</v>
      </c>
      <c r="F17" s="2">
        <f t="shared" si="1"/>
        <v>21806.85</v>
      </c>
      <c r="G17" s="2">
        <v>2380</v>
      </c>
      <c r="H17" s="2">
        <v>2170</v>
      </c>
      <c r="I17" s="2">
        <v>105.6</v>
      </c>
      <c r="J17" s="2">
        <f t="shared" si="2"/>
        <v>22915.2</v>
      </c>
      <c r="K17" s="2">
        <v>2380</v>
      </c>
      <c r="L17" s="2">
        <v>2270</v>
      </c>
      <c r="M17" s="2">
        <v>120.5</v>
      </c>
      <c r="N17" s="2">
        <f t="shared" si="3"/>
        <v>27353.5</v>
      </c>
      <c r="O17" s="2">
        <v>2380</v>
      </c>
      <c r="P17" s="2">
        <v>2330</v>
      </c>
      <c r="Q17" s="2">
        <v>125.5</v>
      </c>
      <c r="R17" s="20">
        <f t="shared" si="4"/>
        <v>29241.5</v>
      </c>
      <c r="S17" s="20">
        <v>2350</v>
      </c>
      <c r="T17" s="2">
        <v>2330</v>
      </c>
      <c r="U17" s="2">
        <v>134.5</v>
      </c>
      <c r="V17" s="2">
        <f t="shared" si="5"/>
        <v>31338.5</v>
      </c>
    </row>
    <row r="18" spans="1:22" ht="24.75" customHeight="1">
      <c r="A18" s="3">
        <v>12</v>
      </c>
      <c r="B18" s="3" t="s">
        <v>13</v>
      </c>
      <c r="C18" s="2">
        <v>270</v>
      </c>
      <c r="D18" s="2">
        <v>244</v>
      </c>
      <c r="E18" s="2">
        <v>72</v>
      </c>
      <c r="F18" s="2">
        <f t="shared" si="1"/>
        <v>1756.8</v>
      </c>
      <c r="G18" s="2">
        <v>270</v>
      </c>
      <c r="H18" s="2">
        <v>270</v>
      </c>
      <c r="I18" s="2">
        <v>72</v>
      </c>
      <c r="J18" s="2">
        <f t="shared" si="2"/>
        <v>1944</v>
      </c>
      <c r="K18" s="2">
        <v>270</v>
      </c>
      <c r="L18" s="2">
        <v>270</v>
      </c>
      <c r="M18" s="2">
        <v>75</v>
      </c>
      <c r="N18" s="2">
        <f t="shared" si="3"/>
        <v>2025</v>
      </c>
      <c r="O18" s="2">
        <v>270</v>
      </c>
      <c r="P18" s="2">
        <v>270</v>
      </c>
      <c r="Q18" s="2">
        <v>77</v>
      </c>
      <c r="R18" s="20">
        <f t="shared" si="4"/>
        <v>2079</v>
      </c>
      <c r="S18" s="20">
        <v>270</v>
      </c>
      <c r="T18" s="2">
        <v>270</v>
      </c>
      <c r="U18" s="2">
        <v>80</v>
      </c>
      <c r="V18" s="2">
        <f t="shared" si="5"/>
        <v>2160</v>
      </c>
    </row>
    <row r="19" spans="1:22" ht="24.75" customHeight="1">
      <c r="A19" s="3">
        <v>13</v>
      </c>
      <c r="B19" s="3" t="s">
        <v>6</v>
      </c>
      <c r="C19" s="2">
        <v>3180</v>
      </c>
      <c r="D19" s="2">
        <v>2825</v>
      </c>
      <c r="E19" s="2">
        <v>108.53483146067416</v>
      </c>
      <c r="F19" s="2">
        <f t="shared" si="1"/>
        <v>30661.08988764045</v>
      </c>
      <c r="G19" s="2">
        <v>3100</v>
      </c>
      <c r="H19" s="2">
        <v>2900</v>
      </c>
      <c r="I19" s="2">
        <v>109</v>
      </c>
      <c r="J19" s="2">
        <f t="shared" si="2"/>
        <v>31610</v>
      </c>
      <c r="K19" s="2">
        <v>3100</v>
      </c>
      <c r="L19" s="2">
        <v>2950</v>
      </c>
      <c r="M19" s="2">
        <v>110</v>
      </c>
      <c r="N19" s="2">
        <f t="shared" si="3"/>
        <v>32450</v>
      </c>
      <c r="O19" s="2">
        <v>3100</v>
      </c>
      <c r="P19" s="2">
        <v>3000</v>
      </c>
      <c r="Q19" s="2">
        <v>110</v>
      </c>
      <c r="R19" s="20">
        <f t="shared" si="4"/>
        <v>33000</v>
      </c>
      <c r="S19" s="20">
        <v>3100</v>
      </c>
      <c r="T19" s="2">
        <v>3000</v>
      </c>
      <c r="U19" s="2">
        <v>110.12</v>
      </c>
      <c r="V19" s="2">
        <f t="shared" si="5"/>
        <v>33036</v>
      </c>
    </row>
    <row r="20" spans="18:19" ht="12.75">
      <c r="R20" s="19"/>
      <c r="S20" s="19"/>
    </row>
    <row r="21" spans="18:19" ht="12.75">
      <c r="R21" s="19"/>
      <c r="S21" s="19"/>
    </row>
    <row r="22" spans="18:19" ht="12.75">
      <c r="R22" s="19"/>
      <c r="S22" s="19"/>
    </row>
    <row r="23" spans="18:19" ht="12.75">
      <c r="R23" s="19"/>
      <c r="S23" s="19"/>
    </row>
    <row r="24" spans="18:19" ht="12.75">
      <c r="R24" s="19"/>
      <c r="S24" s="19"/>
    </row>
    <row r="25" spans="18:19" ht="12.75">
      <c r="R25" s="19"/>
      <c r="S25" s="19"/>
    </row>
    <row r="26" spans="18:19" ht="12.75">
      <c r="R26" s="19"/>
      <c r="S26" s="19"/>
    </row>
    <row r="27" spans="18:19" ht="12.75">
      <c r="R27" s="19"/>
      <c r="S27" s="19"/>
    </row>
    <row r="28" spans="18:19" ht="12.75">
      <c r="R28" s="19"/>
      <c r="S28" s="19"/>
    </row>
    <row r="29" spans="18:19" ht="12.75">
      <c r="R29" s="19"/>
      <c r="S29" s="19"/>
    </row>
    <row r="30" spans="18:19" ht="12.75">
      <c r="R30" s="19"/>
      <c r="S30" s="19"/>
    </row>
    <row r="31" spans="18:19" ht="12.75">
      <c r="R31" s="19"/>
      <c r="S31" s="19"/>
    </row>
    <row r="32" spans="18:19" ht="12.75">
      <c r="R32" s="19"/>
      <c r="S32" s="19"/>
    </row>
    <row r="33" spans="18:19" ht="12.75">
      <c r="R33" s="19"/>
      <c r="S33" s="19"/>
    </row>
    <row r="34" spans="18:19" ht="12.75">
      <c r="R34" s="19"/>
      <c r="S34" s="19"/>
    </row>
    <row r="35" spans="18:19" ht="12.75">
      <c r="R35" s="19"/>
      <c r="S35" s="19"/>
    </row>
    <row r="36" spans="18:19" ht="12.75">
      <c r="R36" s="19"/>
      <c r="S36" s="19"/>
    </row>
    <row r="37" spans="18:19" ht="12.75">
      <c r="R37" s="19"/>
      <c r="S37" s="19"/>
    </row>
    <row r="38" spans="18:19" ht="12.75">
      <c r="R38" s="19"/>
      <c r="S38" s="19"/>
    </row>
  </sheetData>
  <sheetProtection/>
  <mergeCells count="11">
    <mergeCell ref="A1:V1"/>
    <mergeCell ref="A3:V3"/>
    <mergeCell ref="A6:B6"/>
    <mergeCell ref="A2:V2"/>
    <mergeCell ref="A4:A5"/>
    <mergeCell ref="B4:B5"/>
    <mergeCell ref="C4:F4"/>
    <mergeCell ref="G4:J4"/>
    <mergeCell ref="K4:N4"/>
    <mergeCell ref="O4:R4"/>
    <mergeCell ref="S4:V4"/>
  </mergeCells>
  <printOptions horizontalCentered="1"/>
  <pageMargins left="0.15748031496062992" right="0.15748031496062992" top="0.6299212598425197" bottom="0.6692913385826772" header="0.5118110236220472" footer="0.5118110236220472"/>
  <pageSetup horizontalDpi="600" verticalDpi="600" orientation="landscape" paperSize="9" scale="95" r:id="rId1"/>
  <headerFooter alignWithMargins="0">
    <oddFooter>&amp;R&amp;"Times New Roman,nghiêng"&amp;9PL V -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6" sqref="E6"/>
    </sheetView>
  </sheetViews>
  <sheetFormatPr defaultColWidth="9.00390625" defaultRowHeight="15.75"/>
  <cols>
    <col min="1" max="1" width="7.875" style="0" customWidth="1"/>
    <col min="2" max="2" width="18.625" style="0" customWidth="1"/>
    <col min="3" max="3" width="13.50390625" style="0" customWidth="1"/>
    <col min="4" max="4" width="11.875" style="0" customWidth="1"/>
    <col min="5" max="6" width="11.75390625" style="0" customWidth="1"/>
  </cols>
  <sheetData>
    <row r="1" spans="1:6" ht="30.75" customHeight="1">
      <c r="A1" s="199" t="s">
        <v>356</v>
      </c>
      <c r="B1" s="199"/>
      <c r="C1" s="199"/>
      <c r="D1" s="199"/>
      <c r="E1" s="199"/>
      <c r="F1" s="199"/>
    </row>
    <row r="2" spans="1:6" ht="37.5" customHeight="1">
      <c r="A2" s="211" t="s">
        <v>357</v>
      </c>
      <c r="B2" s="211"/>
      <c r="C2" s="211"/>
      <c r="D2" s="211"/>
      <c r="E2" s="211"/>
      <c r="F2" s="211"/>
    </row>
    <row r="3" spans="1:6" ht="37.5" customHeight="1">
      <c r="A3" s="212" t="s">
        <v>365</v>
      </c>
      <c r="B3" s="212"/>
      <c r="C3" s="212"/>
      <c r="D3" s="212"/>
      <c r="E3" s="212"/>
      <c r="F3" s="212"/>
    </row>
    <row r="4" spans="1:6" ht="24.75" customHeight="1">
      <c r="A4" s="77"/>
      <c r="B4" s="77"/>
      <c r="C4" s="77"/>
      <c r="D4" s="77"/>
      <c r="E4" s="152" t="s">
        <v>358</v>
      </c>
      <c r="F4" s="152"/>
    </row>
    <row r="5" spans="1:6" ht="45" customHeight="1">
      <c r="A5" s="16" t="s">
        <v>22</v>
      </c>
      <c r="B5" s="16" t="s">
        <v>181</v>
      </c>
      <c r="C5" s="1" t="s">
        <v>10</v>
      </c>
      <c r="D5" s="1" t="s">
        <v>16</v>
      </c>
      <c r="E5" s="1" t="s">
        <v>17</v>
      </c>
      <c r="F5" s="1" t="s">
        <v>14</v>
      </c>
    </row>
    <row r="6" spans="1:9" ht="30" customHeight="1">
      <c r="A6" s="218"/>
      <c r="B6" s="219" t="s">
        <v>7</v>
      </c>
      <c r="C6" s="9">
        <f>SUM(C8:C19)</f>
        <v>7000</v>
      </c>
      <c r="D6" s="9">
        <f>SUM(D8:D19)</f>
        <v>1600</v>
      </c>
      <c r="E6" s="9">
        <f>SUM(E8:E19)</f>
        <v>1400</v>
      </c>
      <c r="F6" s="9">
        <f>SUM(F8:F19)</f>
        <v>10000</v>
      </c>
      <c r="H6" s="14"/>
      <c r="I6" s="15"/>
    </row>
    <row r="7" spans="1:9" ht="30" customHeight="1" hidden="1">
      <c r="A7" s="16"/>
      <c r="B7" s="10" t="s">
        <v>20</v>
      </c>
      <c r="C7" s="9"/>
      <c r="D7" s="9"/>
      <c r="E7" s="9"/>
      <c r="F7" s="9"/>
      <c r="H7" s="14"/>
      <c r="I7" s="15"/>
    </row>
    <row r="8" spans="1:6" ht="30" customHeight="1">
      <c r="A8" s="10">
        <v>1</v>
      </c>
      <c r="B8" s="10" t="s">
        <v>26</v>
      </c>
      <c r="C8" s="11">
        <v>150</v>
      </c>
      <c r="D8" s="11"/>
      <c r="E8" s="11"/>
      <c r="F8" s="11">
        <f>SUM(C8:E8)</f>
        <v>150</v>
      </c>
    </row>
    <row r="9" spans="1:6" ht="30" customHeight="1">
      <c r="A9" s="10">
        <v>2</v>
      </c>
      <c r="B9" s="10" t="s">
        <v>0</v>
      </c>
      <c r="C9" s="11">
        <v>1500</v>
      </c>
      <c r="D9" s="11">
        <v>200</v>
      </c>
      <c r="E9" s="11">
        <v>180</v>
      </c>
      <c r="F9" s="11">
        <f aca="true" t="shared" si="0" ref="F9:F19">SUM(C9:E9)</f>
        <v>1880</v>
      </c>
    </row>
    <row r="10" spans="1:6" ht="30" customHeight="1">
      <c r="A10" s="10">
        <v>3</v>
      </c>
      <c r="B10" s="10" t="s">
        <v>11</v>
      </c>
      <c r="C10" s="11">
        <v>800</v>
      </c>
      <c r="D10" s="11">
        <v>200</v>
      </c>
      <c r="E10" s="11">
        <v>150</v>
      </c>
      <c r="F10" s="11">
        <f t="shared" si="0"/>
        <v>1150</v>
      </c>
    </row>
    <row r="11" spans="1:6" ht="30" customHeight="1">
      <c r="A11" s="10">
        <v>4</v>
      </c>
      <c r="B11" s="10" t="s">
        <v>1</v>
      </c>
      <c r="C11" s="11">
        <v>900</v>
      </c>
      <c r="D11" s="11">
        <v>200</v>
      </c>
      <c r="E11" s="11">
        <v>180</v>
      </c>
      <c r="F11" s="11">
        <f t="shared" si="0"/>
        <v>1280</v>
      </c>
    </row>
    <row r="12" spans="1:6" ht="30" customHeight="1">
      <c r="A12" s="10">
        <v>5</v>
      </c>
      <c r="B12" s="10" t="s">
        <v>21</v>
      </c>
      <c r="C12" s="11">
        <v>250</v>
      </c>
      <c r="D12" s="11">
        <v>190</v>
      </c>
      <c r="E12" s="11">
        <v>160</v>
      </c>
      <c r="F12" s="11">
        <f t="shared" si="0"/>
        <v>600</v>
      </c>
    </row>
    <row r="13" spans="1:8" s="81" customFormat="1" ht="30" customHeight="1">
      <c r="A13" s="79">
        <v>6</v>
      </c>
      <c r="B13" s="79" t="s">
        <v>2</v>
      </c>
      <c r="C13" s="80">
        <v>700</v>
      </c>
      <c r="D13" s="80">
        <v>150</v>
      </c>
      <c r="E13" s="80">
        <v>120</v>
      </c>
      <c r="F13" s="80">
        <f t="shared" si="0"/>
        <v>970</v>
      </c>
      <c r="H13"/>
    </row>
    <row r="14" spans="1:6" ht="30" customHeight="1">
      <c r="A14" s="10">
        <v>7</v>
      </c>
      <c r="B14" s="10" t="s">
        <v>12</v>
      </c>
      <c r="C14" s="11">
        <v>200</v>
      </c>
      <c r="D14" s="11">
        <v>150</v>
      </c>
      <c r="E14" s="11">
        <v>150</v>
      </c>
      <c r="F14" s="11">
        <f t="shared" si="0"/>
        <v>500</v>
      </c>
    </row>
    <row r="15" spans="1:6" ht="30" customHeight="1" hidden="1">
      <c r="A15" s="10"/>
      <c r="B15" s="10" t="s">
        <v>3</v>
      </c>
      <c r="C15" s="11"/>
      <c r="D15" s="11"/>
      <c r="E15" s="11"/>
      <c r="F15" s="11">
        <f t="shared" si="0"/>
        <v>0</v>
      </c>
    </row>
    <row r="16" spans="1:6" ht="30" customHeight="1" hidden="1">
      <c r="A16" s="10"/>
      <c r="B16" s="10" t="s">
        <v>4</v>
      </c>
      <c r="C16" s="11"/>
      <c r="D16" s="11"/>
      <c r="E16" s="11"/>
      <c r="F16" s="11">
        <f t="shared" si="0"/>
        <v>0</v>
      </c>
    </row>
    <row r="17" spans="1:6" ht="30" customHeight="1">
      <c r="A17" s="10">
        <v>8</v>
      </c>
      <c r="B17" s="10" t="s">
        <v>5</v>
      </c>
      <c r="C17" s="11">
        <v>1150</v>
      </c>
      <c r="D17" s="11">
        <v>150</v>
      </c>
      <c r="E17" s="11">
        <v>150</v>
      </c>
      <c r="F17" s="11">
        <f t="shared" si="0"/>
        <v>1450</v>
      </c>
    </row>
    <row r="18" spans="1:6" ht="30" customHeight="1">
      <c r="A18" s="10">
        <v>9</v>
      </c>
      <c r="B18" s="10" t="s">
        <v>13</v>
      </c>
      <c r="C18" s="11">
        <v>50</v>
      </c>
      <c r="D18" s="11">
        <v>60</v>
      </c>
      <c r="E18" s="11">
        <v>50</v>
      </c>
      <c r="F18" s="11">
        <f t="shared" si="0"/>
        <v>160</v>
      </c>
    </row>
    <row r="19" spans="1:6" ht="30" customHeight="1">
      <c r="A19" s="10">
        <v>10</v>
      </c>
      <c r="B19" s="10" t="s">
        <v>6</v>
      </c>
      <c r="C19" s="11">
        <v>1300</v>
      </c>
      <c r="D19" s="11">
        <v>300</v>
      </c>
      <c r="E19" s="11">
        <v>260</v>
      </c>
      <c r="F19" s="11">
        <f t="shared" si="0"/>
        <v>1860</v>
      </c>
    </row>
    <row r="20" ht="15.75">
      <c r="F20" s="14"/>
    </row>
  </sheetData>
  <sheetProtection/>
  <mergeCells count="4">
    <mergeCell ref="A2:F2"/>
    <mergeCell ref="E4:F4"/>
    <mergeCell ref="A1:F1"/>
    <mergeCell ref="A3:F3"/>
  </mergeCells>
  <printOptions horizontalCentered="1"/>
  <pageMargins left="0.46" right="0.1968503937007874" top="0.91" bottom="0.4724409448818898" header="0.2362204724409449" footer="0.84"/>
  <pageSetup horizontalDpi="600" verticalDpi="600" orientation="portrait" paperSize="9" r:id="rId1"/>
  <headerFooter alignWithMargins="0">
    <oddFooter>&amp;R&amp;"Times New Roman,nghiêng"&amp;9PL VI -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2" sqref="A2:IV2"/>
    </sheetView>
  </sheetViews>
  <sheetFormatPr defaultColWidth="9.00390625" defaultRowHeight="15.75"/>
  <cols>
    <col min="1" max="1" width="5.75390625" style="64" customWidth="1"/>
    <col min="2" max="2" width="12.25390625" style="64" customWidth="1"/>
    <col min="3" max="7" width="8.125" style="64" customWidth="1"/>
    <col min="8" max="8" width="6.875" style="64" customWidth="1"/>
    <col min="9" max="13" width="8.125" style="64" customWidth="1"/>
    <col min="14" max="14" width="8.125" style="100" customWidth="1"/>
    <col min="15" max="15" width="12.375" style="64" customWidth="1"/>
    <col min="16" max="16384" width="9.00390625" style="64" customWidth="1"/>
  </cols>
  <sheetData>
    <row r="1" spans="1:15" ht="27" customHeight="1">
      <c r="A1" s="199" t="s">
        <v>359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7" customHeight="1">
      <c r="A2" s="221" t="s">
        <v>360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28.5" customHeight="1">
      <c r="A3" s="222" t="str">
        <f>'b1'!A3:U3</f>
        <v>(Kèm theo Kế hoạch số                /KH-UBND ngày          tháng 11 năm 2016 của Ủy ban nhân dân tỉnh Phú Thọ)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25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52" t="s">
        <v>358</v>
      </c>
      <c r="N4" s="152"/>
      <c r="O4" s="152"/>
    </row>
    <row r="5" spans="1:15" ht="50.25" customHeight="1">
      <c r="A5" s="149" t="s">
        <v>22</v>
      </c>
      <c r="B5" s="149" t="s">
        <v>181</v>
      </c>
      <c r="C5" s="153" t="s">
        <v>182</v>
      </c>
      <c r="D5" s="149"/>
      <c r="E5" s="149"/>
      <c r="F5" s="149"/>
      <c r="G5" s="149"/>
      <c r="H5" s="149"/>
      <c r="I5" s="153" t="s">
        <v>183</v>
      </c>
      <c r="J5" s="149"/>
      <c r="K5" s="149"/>
      <c r="L5" s="149"/>
      <c r="M5" s="149"/>
      <c r="N5" s="149"/>
      <c r="O5" s="153" t="s">
        <v>184</v>
      </c>
    </row>
    <row r="6" spans="1:15" ht="48" customHeight="1">
      <c r="A6" s="149"/>
      <c r="B6" s="149"/>
      <c r="C6" s="1" t="s">
        <v>10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71</v>
      </c>
      <c r="I6" s="1" t="s">
        <v>10</v>
      </c>
      <c r="J6" s="1" t="s">
        <v>16</v>
      </c>
      <c r="K6" s="1" t="s">
        <v>17</v>
      </c>
      <c r="L6" s="1" t="s">
        <v>18</v>
      </c>
      <c r="M6" s="1" t="s">
        <v>19</v>
      </c>
      <c r="N6" s="39" t="s">
        <v>14</v>
      </c>
      <c r="O6" s="149"/>
    </row>
    <row r="7" spans="1:15" ht="24.75" customHeight="1">
      <c r="A7" s="16"/>
      <c r="B7" s="16" t="s">
        <v>7</v>
      </c>
      <c r="C7" s="16">
        <f>SUM(C8:C16)</f>
        <v>169</v>
      </c>
      <c r="D7" s="16">
        <f>SUM(D8:D16)</f>
        <v>95</v>
      </c>
      <c r="E7" s="16">
        <f>SUM(E8:E16)</f>
        <v>120</v>
      </c>
      <c r="F7" s="16">
        <f>SUM(F8:F16)</f>
        <v>70</v>
      </c>
      <c r="G7" s="16">
        <f>SUM(G8:G16)</f>
        <v>46</v>
      </c>
      <c r="H7" s="65">
        <f>SUM(C7:G7)</f>
        <v>500</v>
      </c>
      <c r="I7" s="9">
        <f aca="true" t="shared" si="0" ref="I7:N7">SUM(I8:I16)</f>
        <v>216</v>
      </c>
      <c r="J7" s="9">
        <f t="shared" si="0"/>
        <v>155</v>
      </c>
      <c r="K7" s="9">
        <f t="shared" si="0"/>
        <v>195</v>
      </c>
      <c r="L7" s="9">
        <f t="shared" si="0"/>
        <v>220</v>
      </c>
      <c r="M7" s="9">
        <f t="shared" si="0"/>
        <v>214</v>
      </c>
      <c r="N7" s="97">
        <f t="shared" si="0"/>
        <v>1000</v>
      </c>
      <c r="O7" s="26">
        <f>N7+H7</f>
        <v>1500</v>
      </c>
    </row>
    <row r="8" spans="1:15" ht="24.75" customHeight="1">
      <c r="A8" s="22">
        <v>1</v>
      </c>
      <c r="B8" s="22" t="s">
        <v>28</v>
      </c>
      <c r="C8" s="22">
        <v>35</v>
      </c>
      <c r="D8" s="22"/>
      <c r="E8" s="22">
        <v>10</v>
      </c>
      <c r="F8" s="22"/>
      <c r="G8" s="22"/>
      <c r="H8" s="65">
        <f aca="true" t="shared" si="1" ref="H8:H16">SUM(C8:G8)</f>
        <v>45</v>
      </c>
      <c r="I8" s="13">
        <v>35</v>
      </c>
      <c r="J8" s="13">
        <v>40</v>
      </c>
      <c r="K8" s="13">
        <v>50</v>
      </c>
      <c r="L8" s="13">
        <v>50</v>
      </c>
      <c r="M8" s="13">
        <v>49</v>
      </c>
      <c r="N8" s="98">
        <f>SUM(I8:M8)</f>
        <v>224</v>
      </c>
      <c r="O8" s="26">
        <f aca="true" t="shared" si="2" ref="O8:O16">N8+H8</f>
        <v>269</v>
      </c>
    </row>
    <row r="9" spans="1:15" ht="24.75" customHeight="1">
      <c r="A9" s="22">
        <v>2</v>
      </c>
      <c r="B9" s="22" t="s">
        <v>29</v>
      </c>
      <c r="C9" s="22">
        <f>43+25</f>
        <v>68</v>
      </c>
      <c r="D9" s="22"/>
      <c r="E9" s="22"/>
      <c r="F9" s="22">
        <v>10</v>
      </c>
      <c r="G9" s="22"/>
      <c r="H9" s="65">
        <f t="shared" si="1"/>
        <v>78</v>
      </c>
      <c r="I9" s="13"/>
      <c r="J9" s="13">
        <v>30</v>
      </c>
      <c r="K9" s="13">
        <v>30</v>
      </c>
      <c r="L9" s="13">
        <v>50</v>
      </c>
      <c r="M9" s="13">
        <v>50</v>
      </c>
      <c r="N9" s="98">
        <f aca="true" t="shared" si="3" ref="N9:N16">SUM(I9:M9)</f>
        <v>160</v>
      </c>
      <c r="O9" s="26">
        <f t="shared" si="2"/>
        <v>238</v>
      </c>
    </row>
    <row r="10" spans="1:15" s="94" customFormat="1" ht="24.75" customHeight="1">
      <c r="A10" s="90">
        <v>3</v>
      </c>
      <c r="B10" s="90" t="s">
        <v>1</v>
      </c>
      <c r="C10" s="90"/>
      <c r="D10" s="90">
        <v>10</v>
      </c>
      <c r="E10" s="90">
        <v>10</v>
      </c>
      <c r="F10" s="90"/>
      <c r="G10" s="90"/>
      <c r="H10" s="91">
        <f t="shared" si="1"/>
        <v>20</v>
      </c>
      <c r="I10" s="92"/>
      <c r="J10" s="92">
        <v>10</v>
      </c>
      <c r="K10" s="92">
        <v>20</v>
      </c>
      <c r="L10" s="92">
        <v>30</v>
      </c>
      <c r="M10" s="92">
        <v>30</v>
      </c>
      <c r="N10" s="99">
        <f t="shared" si="3"/>
        <v>90</v>
      </c>
      <c r="O10" s="93">
        <f t="shared" si="2"/>
        <v>110</v>
      </c>
    </row>
    <row r="11" spans="1:15" ht="24.75" customHeight="1">
      <c r="A11" s="22">
        <v>4</v>
      </c>
      <c r="B11" s="22" t="s">
        <v>21</v>
      </c>
      <c r="C11" s="22"/>
      <c r="D11" s="22"/>
      <c r="E11" s="22"/>
      <c r="F11" s="22"/>
      <c r="G11" s="22"/>
      <c r="H11" s="65">
        <f t="shared" si="1"/>
        <v>0</v>
      </c>
      <c r="I11" s="13"/>
      <c r="J11" s="13"/>
      <c r="K11" s="13">
        <v>20</v>
      </c>
      <c r="L11" s="13">
        <v>20</v>
      </c>
      <c r="M11" s="13">
        <v>10</v>
      </c>
      <c r="N11" s="98">
        <f t="shared" si="3"/>
        <v>50</v>
      </c>
      <c r="O11" s="26">
        <f t="shared" si="2"/>
        <v>50</v>
      </c>
    </row>
    <row r="12" spans="1:15" ht="24.75" customHeight="1">
      <c r="A12" s="22">
        <v>5</v>
      </c>
      <c r="B12" s="22" t="s">
        <v>2</v>
      </c>
      <c r="C12" s="22">
        <v>40</v>
      </c>
      <c r="D12" s="22">
        <v>25</v>
      </c>
      <c r="E12" s="22">
        <v>30</v>
      </c>
      <c r="F12" s="22">
        <v>30</v>
      </c>
      <c r="G12" s="22">
        <v>20</v>
      </c>
      <c r="H12" s="65">
        <f t="shared" si="1"/>
        <v>145</v>
      </c>
      <c r="I12" s="13">
        <v>5</v>
      </c>
      <c r="J12" s="13">
        <v>5</v>
      </c>
      <c r="K12" s="13">
        <v>5</v>
      </c>
      <c r="L12" s="13">
        <v>10</v>
      </c>
      <c r="M12" s="13">
        <v>15</v>
      </c>
      <c r="N12" s="98">
        <f t="shared" si="3"/>
        <v>40</v>
      </c>
      <c r="O12" s="26">
        <f t="shared" si="2"/>
        <v>185</v>
      </c>
    </row>
    <row r="13" spans="1:15" ht="24.75" customHeight="1">
      <c r="A13" s="22">
        <v>6</v>
      </c>
      <c r="B13" s="54" t="s">
        <v>12</v>
      </c>
      <c r="C13" s="54"/>
      <c r="D13" s="54">
        <v>20</v>
      </c>
      <c r="E13" s="54">
        <v>10</v>
      </c>
      <c r="F13" s="54">
        <v>10</v>
      </c>
      <c r="G13" s="54"/>
      <c r="H13" s="65">
        <f t="shared" si="1"/>
        <v>40</v>
      </c>
      <c r="I13" s="12"/>
      <c r="J13" s="12"/>
      <c r="K13" s="12"/>
      <c r="L13" s="12"/>
      <c r="M13" s="12"/>
      <c r="N13" s="98">
        <f t="shared" si="3"/>
        <v>0</v>
      </c>
      <c r="O13" s="26">
        <f t="shared" si="2"/>
        <v>40</v>
      </c>
    </row>
    <row r="14" spans="1:15" ht="24.75" customHeight="1">
      <c r="A14" s="22">
        <v>7</v>
      </c>
      <c r="B14" s="22" t="s">
        <v>5</v>
      </c>
      <c r="C14" s="22"/>
      <c r="D14" s="22">
        <v>10</v>
      </c>
      <c r="E14" s="22"/>
      <c r="F14" s="22"/>
      <c r="G14" s="22"/>
      <c r="H14" s="65">
        <f t="shared" si="1"/>
        <v>10</v>
      </c>
      <c r="I14" s="12">
        <v>95</v>
      </c>
      <c r="J14" s="12">
        <v>20</v>
      </c>
      <c r="K14" s="12">
        <v>20</v>
      </c>
      <c r="L14" s="12">
        <v>30</v>
      </c>
      <c r="M14" s="12">
        <v>21</v>
      </c>
      <c r="N14" s="98">
        <f t="shared" si="3"/>
        <v>186</v>
      </c>
      <c r="O14" s="26">
        <f t="shared" si="2"/>
        <v>196</v>
      </c>
    </row>
    <row r="15" spans="1:15" ht="24.75" customHeight="1">
      <c r="A15" s="22">
        <v>8</v>
      </c>
      <c r="B15" s="54" t="s">
        <v>13</v>
      </c>
      <c r="C15" s="54">
        <v>26</v>
      </c>
      <c r="D15" s="54">
        <v>10</v>
      </c>
      <c r="E15" s="54">
        <v>30</v>
      </c>
      <c r="F15" s="54"/>
      <c r="G15" s="54"/>
      <c r="H15" s="65">
        <f t="shared" si="1"/>
        <v>66</v>
      </c>
      <c r="I15" s="12"/>
      <c r="J15" s="12"/>
      <c r="K15" s="12"/>
      <c r="L15" s="12"/>
      <c r="M15" s="12"/>
      <c r="N15" s="98">
        <f t="shared" si="3"/>
        <v>0</v>
      </c>
      <c r="O15" s="26">
        <f t="shared" si="2"/>
        <v>66</v>
      </c>
    </row>
    <row r="16" spans="1:15" ht="24.75" customHeight="1">
      <c r="A16" s="22">
        <v>9</v>
      </c>
      <c r="B16" s="22" t="s">
        <v>6</v>
      </c>
      <c r="C16" s="22"/>
      <c r="D16" s="22">
        <v>20</v>
      </c>
      <c r="E16" s="22">
        <v>30</v>
      </c>
      <c r="F16" s="22">
        <v>20</v>
      </c>
      <c r="G16" s="22">
        <v>26</v>
      </c>
      <c r="H16" s="65">
        <f t="shared" si="1"/>
        <v>96</v>
      </c>
      <c r="I16" s="12">
        <v>81</v>
      </c>
      <c r="J16" s="12">
        <v>50</v>
      </c>
      <c r="K16" s="12">
        <v>50</v>
      </c>
      <c r="L16" s="12">
        <v>30</v>
      </c>
      <c r="M16" s="12">
        <v>39</v>
      </c>
      <c r="N16" s="98">
        <f t="shared" si="3"/>
        <v>250</v>
      </c>
      <c r="O16" s="26">
        <f t="shared" si="2"/>
        <v>346</v>
      </c>
    </row>
    <row r="19" ht="15.75">
      <c r="C19" s="88"/>
    </row>
  </sheetData>
  <sheetProtection/>
  <mergeCells count="9">
    <mergeCell ref="A1:O1"/>
    <mergeCell ref="A3:O3"/>
    <mergeCell ref="A2:O2"/>
    <mergeCell ref="O5:O6"/>
    <mergeCell ref="I5:N5"/>
    <mergeCell ref="C5:H5"/>
    <mergeCell ref="B5:B6"/>
    <mergeCell ref="A5:A6"/>
    <mergeCell ref="M4:O4"/>
  </mergeCells>
  <printOptions/>
  <pageMargins left="0.8661417322834646" right="0.1968503937007874" top="0.9448818897637796" bottom="0.69" header="0.5118110236220472" footer="0.73"/>
  <pageSetup horizontalDpi="600" verticalDpi="600" orientation="landscape" paperSize="9" scale="95" r:id="rId1"/>
  <headerFooter alignWithMargins="0">
    <oddFooter>&amp;R&amp;"Times New Roman,nghiêng"&amp;9PL VII -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" sqref="E10"/>
    </sheetView>
  </sheetViews>
  <sheetFormatPr defaultColWidth="9.00390625" defaultRowHeight="15.75"/>
  <cols>
    <col min="1" max="1" width="4.25390625" style="64" customWidth="1"/>
    <col min="2" max="2" width="7.75390625" style="64" customWidth="1"/>
    <col min="3" max="3" width="5.00390625" style="64" customWidth="1"/>
    <col min="4" max="4" width="5.75390625" style="64" customWidth="1"/>
    <col min="5" max="5" width="11.125" style="64" customWidth="1"/>
    <col min="6" max="6" width="5.75390625" style="64" customWidth="1"/>
    <col min="7" max="7" width="7.125" style="64" customWidth="1"/>
    <col min="8" max="8" width="14.75390625" style="64" customWidth="1"/>
    <col min="9" max="9" width="6.00390625" style="64" customWidth="1"/>
    <col min="10" max="10" width="6.375" style="64" customWidth="1"/>
    <col min="11" max="11" width="12.00390625" style="64" customWidth="1"/>
    <col min="12" max="12" width="6.125" style="64" customWidth="1"/>
    <col min="13" max="13" width="5.25390625" style="64" customWidth="1"/>
    <col min="14" max="14" width="13.625" style="64" customWidth="1"/>
    <col min="15" max="15" width="4.625" style="64" customWidth="1"/>
    <col min="16" max="16" width="5.125" style="64" customWidth="1"/>
    <col min="17" max="17" width="13.375" style="64" customWidth="1"/>
    <col min="18" max="16384" width="9.00390625" style="64" customWidth="1"/>
  </cols>
  <sheetData>
    <row r="1" spans="1:17" ht="18.75">
      <c r="A1" s="199" t="s">
        <v>361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28.5" customHeight="1">
      <c r="A2" s="211" t="s">
        <v>362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s="223" customFormat="1" ht="27" customHeight="1">
      <c r="A3" s="168" t="str">
        <f>'b1'!A3:U3</f>
        <v>(Kèm theo Kế hoạch số                /KH-UBND ngày          tháng 11 năm 2016 của Ủy ban nhân dân tỉnh Phú Thọ)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24.75" customHeight="1">
      <c r="A4" s="156" t="s">
        <v>22</v>
      </c>
      <c r="B4" s="156" t="s">
        <v>258</v>
      </c>
      <c r="C4" s="154" t="s">
        <v>185</v>
      </c>
      <c r="D4" s="158"/>
      <c r="E4" s="155"/>
      <c r="F4" s="154" t="s">
        <v>186</v>
      </c>
      <c r="G4" s="158"/>
      <c r="H4" s="155"/>
      <c r="I4" s="154" t="s">
        <v>187</v>
      </c>
      <c r="J4" s="158"/>
      <c r="K4" s="155"/>
      <c r="L4" s="154" t="s">
        <v>188</v>
      </c>
      <c r="M4" s="158"/>
      <c r="N4" s="155"/>
      <c r="O4" s="154" t="s">
        <v>27</v>
      </c>
      <c r="P4" s="158"/>
      <c r="Q4" s="155"/>
    </row>
    <row r="5" spans="1:17" ht="58.5" customHeight="1">
      <c r="A5" s="157"/>
      <c r="B5" s="157"/>
      <c r="C5" s="66" t="s">
        <v>259</v>
      </c>
      <c r="D5" s="66" t="s">
        <v>30</v>
      </c>
      <c r="E5" s="66" t="s">
        <v>260</v>
      </c>
      <c r="F5" s="66" t="s">
        <v>259</v>
      </c>
      <c r="G5" s="66" t="s">
        <v>30</v>
      </c>
      <c r="H5" s="66" t="s">
        <v>260</v>
      </c>
      <c r="I5" s="66" t="s">
        <v>259</v>
      </c>
      <c r="J5" s="66" t="s">
        <v>30</v>
      </c>
      <c r="K5" s="66" t="s">
        <v>260</v>
      </c>
      <c r="L5" s="66" t="s">
        <v>259</v>
      </c>
      <c r="M5" s="66" t="s">
        <v>30</v>
      </c>
      <c r="N5" s="66" t="s">
        <v>260</v>
      </c>
      <c r="O5" s="66" t="s">
        <v>259</v>
      </c>
      <c r="P5" s="66" t="s">
        <v>30</v>
      </c>
      <c r="Q5" s="66" t="s">
        <v>260</v>
      </c>
    </row>
    <row r="6" spans="1:17" ht="164.25" customHeight="1">
      <c r="A6" s="70">
        <v>1</v>
      </c>
      <c r="B6" s="70" t="s">
        <v>28</v>
      </c>
      <c r="C6" s="70">
        <v>20</v>
      </c>
      <c r="D6" s="70">
        <v>309</v>
      </c>
      <c r="E6" s="70" t="s">
        <v>261</v>
      </c>
      <c r="F6" s="70">
        <v>21</v>
      </c>
      <c r="G6" s="70">
        <v>350</v>
      </c>
      <c r="H6" s="70" t="s">
        <v>261</v>
      </c>
      <c r="I6" s="70">
        <v>22</v>
      </c>
      <c r="J6" s="70">
        <v>375</v>
      </c>
      <c r="K6" s="70" t="s">
        <v>261</v>
      </c>
      <c r="L6" s="70">
        <v>22</v>
      </c>
      <c r="M6" s="70">
        <v>394</v>
      </c>
      <c r="N6" s="70" t="s">
        <v>261</v>
      </c>
      <c r="O6" s="70">
        <v>24</v>
      </c>
      <c r="P6" s="70">
        <v>455</v>
      </c>
      <c r="Q6" s="70" t="s">
        <v>261</v>
      </c>
    </row>
    <row r="7" spans="1:17" ht="138.75" customHeight="1">
      <c r="A7" s="70">
        <v>2</v>
      </c>
      <c r="B7" s="70" t="s">
        <v>11</v>
      </c>
      <c r="C7" s="70">
        <v>20</v>
      </c>
      <c r="D7" s="70">
        <v>400</v>
      </c>
      <c r="E7" s="70" t="s">
        <v>262</v>
      </c>
      <c r="F7" s="70">
        <v>21</v>
      </c>
      <c r="G7" s="70">
        <v>430</v>
      </c>
      <c r="H7" s="70" t="s">
        <v>262</v>
      </c>
      <c r="I7" s="70">
        <v>21</v>
      </c>
      <c r="J7" s="70">
        <v>450</v>
      </c>
      <c r="K7" s="70" t="s">
        <v>262</v>
      </c>
      <c r="L7" s="70">
        <v>21</v>
      </c>
      <c r="M7" s="70">
        <v>481</v>
      </c>
      <c r="N7" s="70" t="s">
        <v>262</v>
      </c>
      <c r="O7" s="70">
        <v>23</v>
      </c>
      <c r="P7" s="70">
        <v>500</v>
      </c>
      <c r="Q7" s="70" t="s">
        <v>262</v>
      </c>
    </row>
    <row r="8" spans="1:17" ht="105">
      <c r="A8" s="70">
        <v>3</v>
      </c>
      <c r="B8" s="70" t="s">
        <v>1</v>
      </c>
      <c r="C8" s="70">
        <v>18</v>
      </c>
      <c r="D8" s="70">
        <v>290</v>
      </c>
      <c r="E8" s="70" t="s">
        <v>263</v>
      </c>
      <c r="F8" s="70">
        <v>18</v>
      </c>
      <c r="G8" s="70">
        <v>290</v>
      </c>
      <c r="H8" s="70" t="s">
        <v>263</v>
      </c>
      <c r="I8" s="70">
        <v>19</v>
      </c>
      <c r="J8" s="70">
        <v>300</v>
      </c>
      <c r="K8" s="70" t="s">
        <v>263</v>
      </c>
      <c r="L8" s="70">
        <v>22</v>
      </c>
      <c r="M8" s="70">
        <v>320</v>
      </c>
      <c r="N8" s="70" t="s">
        <v>263</v>
      </c>
      <c r="O8" s="70">
        <v>24</v>
      </c>
      <c r="P8" s="70">
        <v>350</v>
      </c>
      <c r="Q8" s="70" t="s">
        <v>263</v>
      </c>
    </row>
    <row r="9" spans="1:17" ht="84" customHeight="1">
      <c r="A9" s="70">
        <v>4</v>
      </c>
      <c r="B9" s="70" t="s">
        <v>21</v>
      </c>
      <c r="C9" s="70">
        <v>4</v>
      </c>
      <c r="D9" s="70">
        <v>20</v>
      </c>
      <c r="E9" s="70" t="s">
        <v>264</v>
      </c>
      <c r="F9" s="70">
        <v>4</v>
      </c>
      <c r="G9" s="70">
        <v>20</v>
      </c>
      <c r="H9" s="70" t="s">
        <v>264</v>
      </c>
      <c r="I9" s="70">
        <v>4</v>
      </c>
      <c r="J9" s="70">
        <v>28</v>
      </c>
      <c r="K9" s="70" t="s">
        <v>264</v>
      </c>
      <c r="L9" s="70">
        <v>4</v>
      </c>
      <c r="M9" s="70">
        <v>40</v>
      </c>
      <c r="N9" s="70" t="s">
        <v>264</v>
      </c>
      <c r="O9" s="70">
        <v>4</v>
      </c>
      <c r="P9" s="70">
        <v>50</v>
      </c>
      <c r="Q9" s="70" t="s">
        <v>264</v>
      </c>
    </row>
    <row r="10" spans="1:17" ht="138" customHeight="1">
      <c r="A10" s="70">
        <v>5</v>
      </c>
      <c r="B10" s="70" t="s">
        <v>2</v>
      </c>
      <c r="C10" s="70">
        <v>13</v>
      </c>
      <c r="D10" s="70">
        <v>122</v>
      </c>
      <c r="E10" s="70" t="s">
        <v>265</v>
      </c>
      <c r="F10" s="70">
        <v>13</v>
      </c>
      <c r="G10" s="70">
        <v>127</v>
      </c>
      <c r="H10" s="70" t="s">
        <v>265</v>
      </c>
      <c r="I10" s="70">
        <v>13</v>
      </c>
      <c r="J10" s="70">
        <v>127</v>
      </c>
      <c r="K10" s="70" t="s">
        <v>265</v>
      </c>
      <c r="L10" s="70">
        <v>13</v>
      </c>
      <c r="M10" s="70">
        <v>146</v>
      </c>
      <c r="N10" s="70" t="s">
        <v>265</v>
      </c>
      <c r="O10" s="70">
        <v>13</v>
      </c>
      <c r="P10" s="70">
        <v>160</v>
      </c>
      <c r="Q10" s="70" t="s">
        <v>265</v>
      </c>
    </row>
    <row r="11" spans="1:17" ht="135">
      <c r="A11" s="70">
        <v>6</v>
      </c>
      <c r="B11" s="70" t="s">
        <v>5</v>
      </c>
      <c r="C11" s="70">
        <v>35</v>
      </c>
      <c r="D11" s="70">
        <v>194</v>
      </c>
      <c r="E11" s="70" t="s">
        <v>266</v>
      </c>
      <c r="F11" s="70">
        <v>35</v>
      </c>
      <c r="G11" s="70">
        <v>210</v>
      </c>
      <c r="H11" s="70" t="s">
        <v>266</v>
      </c>
      <c r="I11" s="70">
        <v>36</v>
      </c>
      <c r="J11" s="70">
        <v>222</v>
      </c>
      <c r="K11" s="70" t="s">
        <v>266</v>
      </c>
      <c r="L11" s="70">
        <v>37</v>
      </c>
      <c r="M11" s="70">
        <v>235</v>
      </c>
      <c r="N11" s="70" t="s">
        <v>266</v>
      </c>
      <c r="O11" s="70">
        <v>37</v>
      </c>
      <c r="P11" s="70">
        <v>245</v>
      </c>
      <c r="Q11" s="70" t="s">
        <v>266</v>
      </c>
    </row>
    <row r="12" spans="1:17" ht="145.5" customHeight="1">
      <c r="A12" s="70">
        <v>7</v>
      </c>
      <c r="B12" s="70" t="s">
        <v>6</v>
      </c>
      <c r="C12" s="70">
        <v>24</v>
      </c>
      <c r="D12" s="70">
        <v>730</v>
      </c>
      <c r="E12" s="70" t="s">
        <v>267</v>
      </c>
      <c r="F12" s="70">
        <v>24</v>
      </c>
      <c r="G12" s="70">
        <v>845</v>
      </c>
      <c r="H12" s="70" t="s">
        <v>267</v>
      </c>
      <c r="I12" s="70">
        <v>24</v>
      </c>
      <c r="J12" s="70">
        <v>945</v>
      </c>
      <c r="K12" s="70" t="s">
        <v>267</v>
      </c>
      <c r="L12" s="70">
        <v>25</v>
      </c>
      <c r="M12" s="70">
        <v>1045</v>
      </c>
      <c r="N12" s="70" t="s">
        <v>267</v>
      </c>
      <c r="O12" s="70">
        <v>27</v>
      </c>
      <c r="P12" s="95">
        <v>1345</v>
      </c>
      <c r="Q12" s="70" t="s">
        <v>267</v>
      </c>
    </row>
    <row r="13" spans="1:17" ht="30.75" customHeight="1">
      <c r="A13" s="154" t="s">
        <v>14</v>
      </c>
      <c r="B13" s="155"/>
      <c r="C13" s="96">
        <f>SUM(C6:C12)</f>
        <v>134</v>
      </c>
      <c r="D13" s="96">
        <f>SUM(D6:D12)</f>
        <v>2065</v>
      </c>
      <c r="E13" s="96"/>
      <c r="F13" s="96">
        <f aca="true" t="shared" si="0" ref="F13:P13">SUM(F6:F12)</f>
        <v>136</v>
      </c>
      <c r="G13" s="96">
        <f t="shared" si="0"/>
        <v>2272</v>
      </c>
      <c r="H13" s="96"/>
      <c r="I13" s="96">
        <f t="shared" si="0"/>
        <v>139</v>
      </c>
      <c r="J13" s="96">
        <f t="shared" si="0"/>
        <v>2447</v>
      </c>
      <c r="K13" s="96"/>
      <c r="L13" s="96">
        <f t="shared" si="0"/>
        <v>144</v>
      </c>
      <c r="M13" s="96">
        <f t="shared" si="0"/>
        <v>2661</v>
      </c>
      <c r="N13" s="96"/>
      <c r="O13" s="96">
        <f t="shared" si="0"/>
        <v>152</v>
      </c>
      <c r="P13" s="96">
        <f t="shared" si="0"/>
        <v>3105</v>
      </c>
      <c r="Q13" s="96"/>
    </row>
  </sheetData>
  <sheetProtection/>
  <mergeCells count="11">
    <mergeCell ref="A1:Q1"/>
    <mergeCell ref="A3:Q3"/>
    <mergeCell ref="A13:B13"/>
    <mergeCell ref="A2:Q2"/>
    <mergeCell ref="A4:A5"/>
    <mergeCell ref="B4:B5"/>
    <mergeCell ref="C4:E4"/>
    <mergeCell ref="F4:H4"/>
    <mergeCell ref="I4:K4"/>
    <mergeCell ref="L4:N4"/>
    <mergeCell ref="O4:Q4"/>
  </mergeCells>
  <printOptions/>
  <pageMargins left="0.86" right="0.1968503937007874" top="0.7480314960629921" bottom="0.82" header="0.3937007874015748" footer="0.52"/>
  <pageSetup horizontalDpi="600" verticalDpi="600" orientation="landscape" paperSize="9" scale="90" r:id="rId1"/>
  <headerFooter alignWithMargins="0">
    <oddFooter>&amp;R&amp;"Times New Roman,nghiêng"&amp;9PL VIII -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3" sqref="A3:D3"/>
    </sheetView>
  </sheetViews>
  <sheetFormatPr defaultColWidth="9.00390625" defaultRowHeight="15.75"/>
  <cols>
    <col min="1" max="1" width="8.75390625" style="42" customWidth="1"/>
    <col min="2" max="3" width="26.50390625" style="42" customWidth="1"/>
    <col min="4" max="4" width="13.00390625" style="42" customWidth="1"/>
    <col min="5" max="5" width="43.00390625" style="42" customWidth="1"/>
    <col min="6" max="16384" width="9.00390625" style="42" customWidth="1"/>
  </cols>
  <sheetData>
    <row r="1" spans="1:4" ht="26.25" customHeight="1">
      <c r="A1" s="224" t="s">
        <v>363</v>
      </c>
      <c r="B1" s="224"/>
      <c r="C1" s="224"/>
      <c r="D1" s="224"/>
    </row>
    <row r="2" spans="1:4" ht="22.5" customHeight="1">
      <c r="A2" s="188" t="s">
        <v>364</v>
      </c>
      <c r="B2" s="188"/>
      <c r="C2" s="188"/>
      <c r="D2" s="188"/>
    </row>
    <row r="3" spans="1:6" ht="46.5" customHeight="1">
      <c r="A3" s="201" t="s">
        <v>365</v>
      </c>
      <c r="B3" s="201"/>
      <c r="C3" s="201"/>
      <c r="D3" s="201"/>
      <c r="E3" s="220"/>
      <c r="F3" s="220"/>
    </row>
    <row r="4" spans="1:4" ht="27" customHeight="1">
      <c r="A4" s="43" t="s">
        <v>22</v>
      </c>
      <c r="B4" s="43" t="s">
        <v>201</v>
      </c>
      <c r="C4" s="43" t="s">
        <v>191</v>
      </c>
      <c r="D4" s="44" t="s">
        <v>72</v>
      </c>
    </row>
    <row r="5" spans="1:4" ht="35.25" customHeight="1">
      <c r="A5" s="161" t="s">
        <v>7</v>
      </c>
      <c r="B5" s="161"/>
      <c r="C5" s="82">
        <f>SUM(C6:C14)</f>
        <v>6499.67</v>
      </c>
      <c r="D5" s="44"/>
    </row>
    <row r="6" spans="1:9" ht="30" customHeight="1">
      <c r="A6" s="22">
        <v>1</v>
      </c>
      <c r="B6" s="22" t="s">
        <v>0</v>
      </c>
      <c r="C6" s="11">
        <f>500+27.2+30+498.2</f>
        <v>1055.4</v>
      </c>
      <c r="D6" s="22"/>
      <c r="E6" s="159"/>
      <c r="F6" s="160"/>
      <c r="G6" s="160"/>
      <c r="H6" s="160"/>
      <c r="I6" s="160"/>
    </row>
    <row r="7" spans="1:4" ht="30" customHeight="1">
      <c r="A7" s="22">
        <v>2</v>
      </c>
      <c r="B7" s="22" t="s">
        <v>11</v>
      </c>
      <c r="C7" s="11">
        <f>200+12.2+664.8</f>
        <v>877</v>
      </c>
      <c r="D7" s="22"/>
    </row>
    <row r="8" spans="1:9" ht="30" customHeight="1">
      <c r="A8" s="22">
        <v>3</v>
      </c>
      <c r="B8" s="22" t="s">
        <v>1</v>
      </c>
      <c r="C8" s="11">
        <f>180+521.4</f>
        <v>701.4</v>
      </c>
      <c r="D8" s="22"/>
      <c r="E8" s="159"/>
      <c r="F8" s="160"/>
      <c r="G8" s="160"/>
      <c r="H8" s="160"/>
      <c r="I8" s="160"/>
    </row>
    <row r="9" spans="1:4" ht="30" customHeight="1">
      <c r="A9" s="22">
        <v>4</v>
      </c>
      <c r="B9" s="22" t="s">
        <v>2</v>
      </c>
      <c r="C9" s="11">
        <f>650+243+10+14.66</f>
        <v>917.66</v>
      </c>
      <c r="D9" s="22"/>
    </row>
    <row r="10" spans="1:4" ht="30" customHeight="1">
      <c r="A10" s="22">
        <v>5</v>
      </c>
      <c r="B10" s="22" t="s">
        <v>13</v>
      </c>
      <c r="C10" s="11">
        <v>20</v>
      </c>
      <c r="D10" s="22"/>
    </row>
    <row r="11" spans="1:4" ht="30" customHeight="1">
      <c r="A11" s="22">
        <v>6</v>
      </c>
      <c r="B11" s="22" t="s">
        <v>6</v>
      </c>
      <c r="C11" s="11">
        <f>820+40+219.1+429.76+371.35</f>
        <v>1880.21</v>
      </c>
      <c r="D11" s="22"/>
    </row>
    <row r="12" spans="1:4" ht="31.5" customHeight="1">
      <c r="A12" s="22">
        <v>7</v>
      </c>
      <c r="B12" s="22" t="s">
        <v>5</v>
      </c>
      <c r="C12" s="22">
        <f>150+58+157.5+27+442.5+10+74</f>
        <v>919</v>
      </c>
      <c r="D12" s="22"/>
    </row>
    <row r="13" spans="1:4" ht="23.25" customHeight="1">
      <c r="A13" s="22">
        <v>8</v>
      </c>
      <c r="B13" s="22" t="s">
        <v>26</v>
      </c>
      <c r="C13" s="22">
        <v>114</v>
      </c>
      <c r="D13" s="22"/>
    </row>
    <row r="14" spans="1:4" ht="23.25" customHeight="1">
      <c r="A14" s="22">
        <v>9</v>
      </c>
      <c r="B14" s="22" t="s">
        <v>21</v>
      </c>
      <c r="C14" s="22">
        <v>15</v>
      </c>
      <c r="D14" s="22"/>
    </row>
  </sheetData>
  <sheetProtection/>
  <mergeCells count="6">
    <mergeCell ref="A3:D3"/>
    <mergeCell ref="A2:D2"/>
    <mergeCell ref="E6:I6"/>
    <mergeCell ref="E8:I8"/>
    <mergeCell ref="A5:B5"/>
    <mergeCell ref="A1:D1"/>
  </mergeCells>
  <printOptions/>
  <pageMargins left="1.1023622047244095" right="0.1968503937007874" top="0.9448818897637796" bottom="0.79" header="0.1968503937007874" footer="0.86"/>
  <pageSetup horizontalDpi="600" verticalDpi="600" orientation="portrait" paperSize="9" r:id="rId1"/>
  <headerFooter alignWithMargins="0">
    <oddFooter>&amp;R&amp;"Times New Roman,nghiêng"&amp;9PL IX -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TRONG TROT 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TT1</dc:creator>
  <cp:keywords/>
  <dc:description/>
  <cp:lastModifiedBy>pc</cp:lastModifiedBy>
  <cp:lastPrinted>2016-10-31T15:56:54Z</cp:lastPrinted>
  <dcterms:created xsi:type="dcterms:W3CDTF">2016-01-27T01:26:49Z</dcterms:created>
  <dcterms:modified xsi:type="dcterms:W3CDTF">2016-10-31T15:57:03Z</dcterms:modified>
  <cp:category/>
  <cp:version/>
  <cp:contentType/>
  <cp:contentStatus/>
</cp:coreProperties>
</file>