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605" windowWidth="19410" windowHeight="10935" firstSheet="1" activeTab="9"/>
  </bookViews>
  <sheets>
    <sheet name="Sheet1" sheetId="1" r:id="rId1"/>
    <sheet name="Năm 2016" sheetId="2" r:id="rId2"/>
    <sheet name="Năm 2017" sheetId="3" r:id="rId3"/>
    <sheet name="Giao 2016" sheetId="4" r:id="rId4"/>
    <sheet name="Giao 2017" sheetId="5" r:id="rId5"/>
    <sheet name="Giao 2017 (2)" sheetId="6" r:id="rId6"/>
    <sheet name="Bieeur Ban TCTU" sheetId="7" r:id="rId7"/>
    <sheet name="Bieeur Ban TCTU (2)" sheetId="8" r:id="rId8"/>
    <sheet name="Sheet2" sheetId="9" r:id="rId9"/>
    <sheet name="Sheet2 ( Bản chính)" sheetId="10" r:id="rId10"/>
    <sheet name="Biểu số TC, cấp phó đến 30.8" sheetId="11" r:id="rId11"/>
    <sheet name="Sheet9" sheetId="12" r:id="rId12"/>
    <sheet name="Sheet10" sheetId="13" r:id="rId13"/>
    <sheet name="Sheet11" sheetId="14" r:id="rId14"/>
    <sheet name="Sheet12" sheetId="15" r:id="rId15"/>
    <sheet name="Sheet13" sheetId="16" r:id="rId16"/>
    <sheet name="Sheet14" sheetId="17" r:id="rId17"/>
    <sheet name="Sheet15" sheetId="18" r:id="rId18"/>
    <sheet name="Sheet16" sheetId="19" r:id="rId19"/>
    <sheet name="Sheet17" sheetId="20" r:id="rId20"/>
    <sheet name="Sheet18" sheetId="21" r:id="rId21"/>
    <sheet name="Sheet19" sheetId="22" r:id="rId22"/>
    <sheet name="Sheet20" sheetId="23" r:id="rId23"/>
    <sheet name="Sheet21" sheetId="24" r:id="rId24"/>
    <sheet name="Sheet22" sheetId="25" r:id="rId25"/>
    <sheet name="Sheet23" sheetId="26" r:id="rId26"/>
  </sheets>
  <definedNames>
    <definedName name="_xlnm.Print_Titles" localSheetId="6">'Bieeur Ban TCTU'!$5:$6</definedName>
    <definedName name="_xlnm.Print_Titles" localSheetId="7">'Bieeur Ban TCTU (2)'!$5:$6</definedName>
    <definedName name="_xlnm.Print_Titles" localSheetId="1">'Năm 2016'!$5:$6</definedName>
    <definedName name="_xlnm.Print_Titles" localSheetId="2">'Năm 2017'!$5:$6</definedName>
    <definedName name="_xlnm.Print_Titles" localSheetId="0">'Sheet1'!$6:$7</definedName>
    <definedName name="_xlnm.Print_Titles" localSheetId="8">'Sheet2'!$5:$6</definedName>
    <definedName name="_xlnm.Print_Titles" localSheetId="9">'Sheet2 ( Bản chính)'!$5:$6</definedName>
  </definedNames>
  <calcPr fullCalcOnLoad="1"/>
</workbook>
</file>

<file path=xl/sharedStrings.xml><?xml version="1.0" encoding="utf-8"?>
<sst xmlns="http://schemas.openxmlformats.org/spreadsheetml/2006/main" count="3985" uniqueCount="631">
  <si>
    <t>Năm 2016</t>
  </si>
  <si>
    <t>STT</t>
  </si>
  <si>
    <t>Tên cơ quan, đơn vị</t>
  </si>
  <si>
    <t>Biên chế có mặt đến 31/12/2016</t>
  </si>
  <si>
    <t>Biên chế có mặt đến 31/12/2015</t>
  </si>
  <si>
    <t>Biên chế giao năm 2016</t>
  </si>
  <si>
    <t>Kế hoạch giảm</t>
  </si>
  <si>
    <t>Tổng số đã giảm</t>
  </si>
  <si>
    <t>Số người thực hiện tinh giản biên chế</t>
  </si>
  <si>
    <t>Số người nghỉ hưu đúng tuổi</t>
  </si>
  <si>
    <t>Số người thôi việc theo quy định của pháp luật</t>
  </si>
  <si>
    <t>Biên chế giao năm 2017</t>
  </si>
  <si>
    <t>Năm 2017</t>
  </si>
  <si>
    <t>TỔNG HỢP BIÊN CHẾ, SỐ LƯỢNG CÁN BỘ, CÔNG CHỨC, VIÊN CHỨC, LAO ĐỘNG HỢP ĐỒNG THEO NGHỊ ĐỊNH SỐ 68/2000/NĐ-CP</t>
  </si>
  <si>
    <t>TINH GIẢN BIÊN CHẾ, NGHỈ HƯU ĐÚNG TUỔI VÀ THÔI VIỆC THEO QUY ĐỊNH CỦA PHÁP LUẬT</t>
  </si>
  <si>
    <t>( Kèm theo Báo cáo số                       /BC-SNV ngày             tháng                  năm 2017 của Sở Nội vụ)</t>
  </si>
  <si>
    <t>Biểu số 1</t>
  </si>
  <si>
    <t>Số người được hưởng chính sách tinh giản biên chế năm 2016</t>
  </si>
  <si>
    <t>Tổng số</t>
  </si>
  <si>
    <t>Nghỉ hưu trước tuổi</t>
  </si>
  <si>
    <t>Chuyển sang các cơ sở</t>
  </si>
  <si>
    <t>Thôi việc ngay</t>
  </si>
  <si>
    <t>Đi học để thôi việc</t>
  </si>
  <si>
    <t>Tổng cộng</t>
  </si>
  <si>
    <t>Kinh phí chi cho người về hưu trước tuổi</t>
  </si>
  <si>
    <t>KP chi cho những người chuyển sang cơ sở không sử dụng KPTX từ NSNN</t>
  </si>
  <si>
    <t>Kinh phí cho những người thôi việc ngay</t>
  </si>
  <si>
    <t>Kinh phí chi cho những người thôi việc sau khi đi học nghề</t>
  </si>
  <si>
    <t>TT</t>
  </si>
  <si>
    <t>KẾT QuẢ THỰC HIỆN CHÍNH SÁCH TINH GIẢN BIÊN CHẾ NĂM 2016</t>
  </si>
  <si>
    <t>( Kèm theo Báo cáo số              /BC-SNV ngày                 tháng                  năm 2017 của Sở Nội vụ)</t>
  </si>
  <si>
    <t>Biểu số 2</t>
  </si>
  <si>
    <t>A</t>
  </si>
  <si>
    <t>KHỐI HÀNH CHÍNH</t>
  </si>
  <si>
    <t>I</t>
  </si>
  <si>
    <t>Cấp tỉnh</t>
  </si>
  <si>
    <t>Văn phòng UBND tỉnh</t>
  </si>
  <si>
    <t>B</t>
  </si>
  <si>
    <t>KHỐI SỰ NGHIỆP</t>
  </si>
  <si>
    <t>Y tế</t>
  </si>
  <si>
    <t>Giáo dục</t>
  </si>
  <si>
    <t>sự nghiệp khác</t>
  </si>
  <si>
    <t>II</t>
  </si>
  <si>
    <t>Cấp huyện</t>
  </si>
  <si>
    <t>Sự nghiệp khác</t>
  </si>
  <si>
    <t>C</t>
  </si>
  <si>
    <t>Sở Xây dựng</t>
  </si>
  <si>
    <t>Sở NN và PTNT</t>
  </si>
  <si>
    <t>Sở Giáo dục&amp;ĐT</t>
  </si>
  <si>
    <t>Sở Lao động, TB và XH</t>
  </si>
  <si>
    <t>Sở Văn hóa, TT và Du lịch</t>
  </si>
  <si>
    <t>Sở Công thương</t>
  </si>
  <si>
    <t>Cẩm Khê</t>
  </si>
  <si>
    <t>Yên Lập</t>
  </si>
  <si>
    <t>Tam Nông</t>
  </si>
  <si>
    <t>Phù Ninh</t>
  </si>
  <si>
    <t>Lâm Thao</t>
  </si>
  <si>
    <t>Thị xã Phú Thọ</t>
  </si>
  <si>
    <t>Hạ Hòa</t>
  </si>
  <si>
    <t>Việt Trì</t>
  </si>
  <si>
    <t>Thanh Sơn</t>
  </si>
  <si>
    <t>Thanh Thủy</t>
  </si>
  <si>
    <t>Đoan Hùng</t>
  </si>
  <si>
    <t>D</t>
  </si>
  <si>
    <t>KHỐI ĐẢNG</t>
  </si>
  <si>
    <t>Sở Thông tin truyền thông</t>
  </si>
  <si>
    <t>Thanh Ba</t>
  </si>
  <si>
    <t>TỔNG CỘNG</t>
  </si>
  <si>
    <t>CÁN BỘ CÔNG CHỨC CẤP XÃ</t>
  </si>
  <si>
    <t>Kinh phí chi cho tinh giản biên chế (đ)</t>
  </si>
  <si>
    <t>Tân Sơn</t>
  </si>
  <si>
    <t>Ban Dân tộc</t>
  </si>
  <si>
    <t>KẾT QUẢ THỰC HIỆN CHÍNH SÁCH TINH GIẢN BIÊN CHẾ NĂM 2017</t>
  </si>
  <si>
    <t>Số người được hưởng chính sách tinh giản biên chế năm 2017</t>
  </si>
  <si>
    <t>Cấp tỉnh quản lý</t>
  </si>
  <si>
    <t>Lãnh đạo tỉnh</t>
  </si>
  <si>
    <t>VP  đoàn ĐBQH và HĐND tỉnh</t>
  </si>
  <si>
    <t>Sở Nội vụ</t>
  </si>
  <si>
    <t>x</t>
  </si>
  <si>
    <t>Ban thi đua khen thưởng tỉnh</t>
  </si>
  <si>
    <t>Chi cục Văn thư lưu trữ</t>
  </si>
  <si>
    <t>Ban Tôn giáo</t>
  </si>
  <si>
    <t>Sở Ngoại vụ</t>
  </si>
  <si>
    <t>Thanh tra tỉnh</t>
  </si>
  <si>
    <t>Sở KH và ĐT</t>
  </si>
  <si>
    <t>Sở Tài chính</t>
  </si>
  <si>
    <t>Sở Giao thông- VT</t>
  </si>
  <si>
    <t>Sở Khoa học và Công nghệ</t>
  </si>
  <si>
    <t>Chi cuc Tiêu chuẩn đo lường CL</t>
  </si>
  <si>
    <t>Ban QL các khu CN tỉnh</t>
  </si>
  <si>
    <t>Sở Tài nguyên  và MT</t>
  </si>
  <si>
    <t>Chi cục Bảo vệ  Môi trường</t>
  </si>
  <si>
    <t>Chi cục quản lý đất đai</t>
  </si>
  <si>
    <t>Chi cục QL thị trường</t>
  </si>
  <si>
    <t>Sở LĐTB và XH</t>
  </si>
  <si>
    <t>Chi cục Phòng chống tệ nạn XH</t>
  </si>
  <si>
    <t>Sở Tư pháp</t>
  </si>
  <si>
    <t>Sở Giáo dục - Đào tạo</t>
  </si>
  <si>
    <t>Sở Y tế</t>
  </si>
  <si>
    <t>Chi cục Dân số - KHH gia đình</t>
  </si>
  <si>
    <t xml:space="preserve">Chi cục An toàn vệ sinh thực phẩm </t>
  </si>
  <si>
    <t>Sở Văn hoá thể thao và Du lịch</t>
  </si>
  <si>
    <t xml:space="preserve">Ban Dân tộc </t>
  </si>
  <si>
    <t>Chi cục Kiểm lâm</t>
  </si>
  <si>
    <t>Văn phòng Chi cục  lâm nghiệp</t>
  </si>
  <si>
    <t>Văn phòng Chi cục BVTV</t>
  </si>
  <si>
    <t>Văn phòng  Chi cục Thú Y</t>
  </si>
  <si>
    <t>VP  Chi cục QLĐĐ&amp;P,C L,Bão</t>
  </si>
  <si>
    <t>VP Chi cục PTNT</t>
  </si>
  <si>
    <t>Văn phòng Chi cục Thủy lợi</t>
  </si>
  <si>
    <t>Văn phòng Chi cục Thủy sản</t>
  </si>
  <si>
    <t>Văn phòng Chi cục Qlý CL NLS</t>
  </si>
  <si>
    <t>Cấp huyện quản lý</t>
  </si>
  <si>
    <t>Thành phố Việt Trì</t>
  </si>
  <si>
    <t>Huyện Lâm Thao</t>
  </si>
  <si>
    <t>Huyện Phù Ninh</t>
  </si>
  <si>
    <t>Huyện Đoan Hùng</t>
  </si>
  <si>
    <t>Huyện Hạ Hòa</t>
  </si>
  <si>
    <t>Huyện Cẩm Khê</t>
  </si>
  <si>
    <t>Huyện Yên Lập</t>
  </si>
  <si>
    <t>Huyện Tam Nông</t>
  </si>
  <si>
    <t>Huyện Thanh Sơn</t>
  </si>
  <si>
    <t>Huyện Tân Sơn</t>
  </si>
  <si>
    <t>Huyện Thanh Thủy</t>
  </si>
  <si>
    <t>Huyện Thanh Ba</t>
  </si>
  <si>
    <t>III</t>
  </si>
  <si>
    <t>Dự phòng</t>
  </si>
  <si>
    <t>Sè TT</t>
  </si>
  <si>
    <t>Tªn c¬ quan ®¬n vÞ</t>
  </si>
  <si>
    <t xml:space="preserve"> Biªn chÕ giao 2016</t>
  </si>
  <si>
    <t>Biªn chÕ cã mÆt quý IV.2016</t>
  </si>
  <si>
    <t>C©n ®èi thõa thiÕu</t>
  </si>
  <si>
    <t>Biªn chÕ giao n¨m 2017</t>
  </si>
  <si>
    <t>Tªn c¬ quan, ®¬n vÞ</t>
  </si>
  <si>
    <t>Tæng céng</t>
  </si>
  <si>
    <t>C«ng chøc, VC</t>
  </si>
  <si>
    <t>Hîp ®ång 68</t>
  </si>
  <si>
    <t>Tæng sè</t>
  </si>
  <si>
    <t>C«ng chøc, viªn chøc</t>
  </si>
  <si>
    <t>Số lượng</t>
  </si>
  <si>
    <t>Theo PC quản lý</t>
  </si>
  <si>
    <t>Theo mức độ tự chủ</t>
  </si>
  <si>
    <t>Theo lĩnh vực</t>
  </si>
  <si>
    <t>Thành lập mới</t>
  </si>
  <si>
    <t>Sở ban ngành</t>
  </si>
  <si>
    <t>sè</t>
  </si>
  <si>
    <t>Sù nghiÖp</t>
  </si>
  <si>
    <t>Y TẾ - BTXH</t>
  </si>
  <si>
    <t>Y tế tỉnh</t>
  </si>
  <si>
    <t>Bệnh viện đa khoa tỉnh</t>
  </si>
  <si>
    <t>Cơ quan CM</t>
  </si>
  <si>
    <t>1 phần</t>
  </si>
  <si>
    <t>Biện viện Tâm thần</t>
  </si>
  <si>
    <t>Bệnh viện lao và bệnh phổi</t>
  </si>
  <si>
    <t>Bệnh viện Y dược cổ truyền và PHCN tỉnh</t>
  </si>
  <si>
    <t>Bệnh viện Phục hồi chức năng tỉnh Phú Thọ</t>
  </si>
  <si>
    <t>Trung tâm Truyền thông GDSK</t>
  </si>
  <si>
    <t>NN</t>
  </si>
  <si>
    <t>Trung tâm Y tế dự phòng tỉnh</t>
  </si>
  <si>
    <t>TT Chăm sóc sức khoẻ sinh sản</t>
  </si>
  <si>
    <t>TT chăm sóc mắt ( Bệnh viện Mắt )</t>
  </si>
  <si>
    <t xml:space="preserve">TT kiểm nghiệm </t>
  </si>
  <si>
    <t>Trung tâm Giám định Y khoa</t>
  </si>
  <si>
    <t>Trung tâm  pháp Y</t>
  </si>
  <si>
    <t>Trung tâm phòng chống HIV/ AIDS</t>
  </si>
  <si>
    <t>Bộ phận ĐD và PHCN thuộc Ban BVSKCB tỉnh</t>
  </si>
  <si>
    <t>Khác</t>
  </si>
  <si>
    <t>Đảng</t>
  </si>
  <si>
    <t>Bảo trợ xã hội</t>
  </si>
  <si>
    <t>TT điều dưỡng người có công</t>
  </si>
  <si>
    <t>LĐ</t>
  </si>
  <si>
    <t>Trung tâm Trợ giúp XH và phục hồi chức năng cho người tâm thần</t>
  </si>
  <si>
    <t>Trung tâm quản lý sau cai nghiện ma túy</t>
  </si>
  <si>
    <t>Quỹ bảo trợ trẻ em tỉnh Phú Thọ</t>
  </si>
  <si>
    <t>Quỹ</t>
  </si>
  <si>
    <t>Y tế tuyến huyện</t>
  </si>
  <si>
    <t>Trung tâm Y tế  thành phố Việt Trì</t>
  </si>
  <si>
    <t>Trung tâm Y tế thị xã Phú Thọ</t>
  </si>
  <si>
    <t>Bệnh viện ĐK thị xã Phú Thọ</t>
  </si>
  <si>
    <t>Trung tâm Y tế huyện Phù Ninh</t>
  </si>
  <si>
    <t>Trung tâm Y tế huyện Lâm Thao</t>
  </si>
  <si>
    <t>Trung tâm Y tế huyện Đoan Hùng</t>
  </si>
  <si>
    <t>Bệnh viện ĐK huyện Đoan Hùng</t>
  </si>
  <si>
    <t>Trung tâm Y tế huyện Hạ Hoà</t>
  </si>
  <si>
    <t>Bệnh viện ĐK huyện Hạ Hoà</t>
  </si>
  <si>
    <t>Trung tâm Y tế huyện Cẩm Khê</t>
  </si>
  <si>
    <t>Bệnh viện ĐK huyện Cẩm Khê</t>
  </si>
  <si>
    <t>Trung tâm Y tế huyện Yên Lập</t>
  </si>
  <si>
    <t>Trung tâm Y tế huyện Tam Nông</t>
  </si>
  <si>
    <t>Trung tâm Y tế huyện Thanh Sơn</t>
  </si>
  <si>
    <t>Bệnh viện ĐK huyện Thanh Sơn</t>
  </si>
  <si>
    <t>Trung tâm Y tế huyện Tân.sơn</t>
  </si>
  <si>
    <t>Trung tâm Y tế huyện Thanh Thuỷ</t>
  </si>
  <si>
    <t>Trung tâm Y tế huyện Thanh Ba</t>
  </si>
  <si>
    <t>Bệnh viện ĐK huyện Thanh Ba</t>
  </si>
  <si>
    <t xml:space="preserve">TT dân số -KHH gia đình thành phố Việt Trì </t>
  </si>
  <si>
    <t>Huyện</t>
  </si>
  <si>
    <t>TT dân số -KHH gia đình thị xã Phú Thọ</t>
  </si>
  <si>
    <t>Phú Thọ</t>
  </si>
  <si>
    <t>TT dân số -KHH gia đình huyện Lâm Thao</t>
  </si>
  <si>
    <t>TT dân số -KHH gia đình huyện Phù Ninh</t>
  </si>
  <si>
    <t>TT dân số -KHH gia đình huyện Đoan Hùng</t>
  </si>
  <si>
    <t>TT dân số -KHH gia đình huyện Hạ Hoà</t>
  </si>
  <si>
    <t>TT dân số -KHH gia đình huyện Cẩm Khê</t>
  </si>
  <si>
    <t>TT dân số -KHH gia đình huyện Yên Lập</t>
  </si>
  <si>
    <t>TT dân số -KHH gia đình huyện Tam Nông</t>
  </si>
  <si>
    <t>TT dân số -KHH gia đình huyện Thanh Sơn</t>
  </si>
  <si>
    <t>TT dân số -KHH gia đình huyện Tân Sơn</t>
  </si>
  <si>
    <t>TT dân số -KHH gia đình huyện Thanh Thuỷ</t>
  </si>
  <si>
    <t>TT dân số -KHH gia đình huyện Thanh Ba</t>
  </si>
  <si>
    <t>Y tế vùng cao</t>
  </si>
  <si>
    <t xml:space="preserve">B </t>
  </si>
  <si>
    <t>SỰ NGHIỆP VH</t>
  </si>
  <si>
    <t>Sự nghiệp VH cấp tỉnh</t>
  </si>
  <si>
    <t>Đài phát thanh và TH tỉnh</t>
  </si>
  <si>
    <t>Tỉnh</t>
  </si>
  <si>
    <t>VH</t>
  </si>
  <si>
    <t>KDT lịch sử Đền Hùng</t>
  </si>
  <si>
    <t xml:space="preserve"> - Trung tâm dịch vụ và DL Đền Hùng</t>
  </si>
  <si>
    <t xml:space="preserve"> - Ban Quản lý dự án đầu tư xây dựng</t>
  </si>
  <si>
    <t xml:space="preserve"> - TT dịch vụ môi trường và Hạ tầng Kỹ  thuật</t>
  </si>
  <si>
    <t xml:space="preserve">Thư viện tỉnh </t>
  </si>
  <si>
    <t>Đoàn nghệ thuật chèo</t>
  </si>
  <si>
    <t>Đoàn kịch nói</t>
  </si>
  <si>
    <t>Bảo tàng Hùng Vương</t>
  </si>
  <si>
    <t>Trung tâm VH thông tin</t>
  </si>
  <si>
    <t>Trung tâm quản lý khai thác khu liên hợp TDTT</t>
  </si>
  <si>
    <t>TT Thông tin Xúc tiến Du lịch</t>
  </si>
  <si>
    <t>Hội Liên hiệp Văn học nghệ thuật tỉnh</t>
  </si>
  <si>
    <t>Hội</t>
  </si>
  <si>
    <t>Hội Nhà báo</t>
  </si>
  <si>
    <t>Biên chế SN cho Báo Phú Thọ</t>
  </si>
  <si>
    <t>TT phát hành Phim và Chiếu bóng</t>
  </si>
  <si>
    <t>Nhà Văn hóa thuộc LĐLD tỉnh</t>
  </si>
  <si>
    <t>Sự nghiệp VH cấp huyện</t>
  </si>
  <si>
    <t xml:space="preserve"> - Nhà văn hoá</t>
  </si>
  <si>
    <t>Việt trì</t>
  </si>
  <si>
    <t xml:space="preserve"> - Thư viên thành phố</t>
  </si>
  <si>
    <t xml:space="preserve"> - Đài truyền thanh-TH</t>
  </si>
  <si>
    <t>Trung tâm Văn hóa thể thao và Du Lịch thị xã Phú Thọ</t>
  </si>
  <si>
    <t>Trung tâm Văn hóa thể thao và Du Lịch Lâm Thao</t>
  </si>
  <si>
    <t>Trung tâm văn hóa thể thao và Du lịch Phù Ninh</t>
  </si>
  <si>
    <t>Trung tâm văn hóa thể thao và Du lịch Đoan Hùng</t>
  </si>
  <si>
    <t>Trung tâm văn hóa thể thao và Du lịch Hạ Hòa</t>
  </si>
  <si>
    <t>Trung tâm văn hóa thể thao và Du lịch Cẩm Khê</t>
  </si>
  <si>
    <t>Trung tâm văn hóa thể thao và Du lịch Yên Lập</t>
  </si>
  <si>
    <t>Trung tâm văn hóa thể thao và Du lịch Tam Nông</t>
  </si>
  <si>
    <t>Trung tâm Văn hóa TT và Du lịch Thanh Sơn</t>
  </si>
  <si>
    <t>Trung tâm văn hóa thể thao và Du lịch Tân Sơn</t>
  </si>
  <si>
    <t>Trung tâm văn hóa thể thao và Du lịch Thanh Thủy</t>
  </si>
  <si>
    <t>Trung tâm văn hóa thể thao và Du lịch Thanh Ba</t>
  </si>
  <si>
    <t>SỰ NGHIỆP KH</t>
  </si>
  <si>
    <t>Trung tâm Khuyến nông</t>
  </si>
  <si>
    <t>Trạm  NSH và VSMTNT (Chi cục Thủy lợi )</t>
  </si>
  <si>
    <t>Hạt quản lý đê điều</t>
  </si>
  <si>
    <t>Chi cục thúY</t>
  </si>
  <si>
    <t>Chi cục BVTV</t>
  </si>
  <si>
    <t>TT  giống vật nuôi</t>
  </si>
  <si>
    <t xml:space="preserve"> Trại sản xuất giống Thủy sản (Chi cục Thủy sản)</t>
  </si>
  <si>
    <t>Ban QLDA CTXD nông nghiệp và PTNT</t>
  </si>
  <si>
    <t>TT công nghệ thông tin (Sở TN - MT)</t>
  </si>
  <si>
    <t>TNMT</t>
  </si>
  <si>
    <t>TT KTCN Tài nguyên</t>
  </si>
  <si>
    <t>Kho Lưu trữ chuyên dụng thuộc Chi cục Văn thư lưu trữ</t>
  </si>
  <si>
    <t>NV</t>
  </si>
  <si>
    <t>Trung tâm Công báo-Tin học</t>
  </si>
  <si>
    <t>VP</t>
  </si>
  <si>
    <t>Công ty PT hạ tầng KCN</t>
  </si>
  <si>
    <t>Ban</t>
  </si>
  <si>
    <t>TT tư vấn đầu tư và dịch vụ Khu CN</t>
  </si>
  <si>
    <t>Ban QLDA ĐTXD công trình hệ thống xử lý nước thải 
Khu Công nghiệp Trung Hà</t>
  </si>
  <si>
    <t>Ban QL vườn QG Xuân Sơn</t>
  </si>
  <si>
    <t xml:space="preserve">Trung tâm  quan trắc và BV MT </t>
  </si>
  <si>
    <t>TT quy hoạch xây dựng Phú Thọ</t>
  </si>
  <si>
    <t>XD</t>
  </si>
  <si>
    <t>Trung tâm KĐCLCT xây dựng PT-Sở Xây dựng</t>
  </si>
  <si>
    <t>Chi cục Lâm nghiệp</t>
  </si>
  <si>
    <t>Chi cục Phát triển nông thôn</t>
  </si>
  <si>
    <t>Ban Quản lý rừng phòng hộ Sông Bứa ( Chi cục Lâm nghiệp</t>
  </si>
  <si>
    <t>Ban Quản lý rừng phòng hộ Sông Ngòi Giành ( CC Lâm nghiệp)</t>
  </si>
  <si>
    <t>Văn phòng đăng ký Quyền sử dụng đất</t>
  </si>
  <si>
    <t>Trung tâm phát triển quỹ đất</t>
  </si>
  <si>
    <t>Trung tâm khuyến công và tư vấn phát triển công nghiệp</t>
  </si>
  <si>
    <t>CT</t>
  </si>
  <si>
    <t>TT Xúc tiến Thương mại-Sở Công thương</t>
  </si>
  <si>
    <t>TT thông tin, tư vấn về TS và DVTC- Sở Tài chính</t>
  </si>
  <si>
    <t>TC</t>
  </si>
  <si>
    <t>Cơ quan điều hành hoạt động nghiệp vụ Quỹ PT đất-Sở Tài chính</t>
  </si>
  <si>
    <t>Cơ quan điều hành hoạt động nghiệp vụ quỹ BVMT tỉnh PT</t>
  </si>
  <si>
    <t>Quỹ bảo trì đường bộ</t>
  </si>
  <si>
    <t>TT Thông tin  và Thống kê KH-CN</t>
  </si>
  <si>
    <t>KHCN</t>
  </si>
  <si>
    <t>Trung tâm ứng dụng tiến bộ KH và CN</t>
  </si>
  <si>
    <t>Trung tâm tư vấn hỗ trợ KT tập thể</t>
  </si>
  <si>
    <t>TT xúc tiến đầu tư  Phú Thọ ( Sở KH-ĐT)</t>
  </si>
  <si>
    <t>KHĐT</t>
  </si>
  <si>
    <t>Ban quản lý dự án VH,TT và Du lịch ( Sở VHTT và DL)</t>
  </si>
  <si>
    <t>Quỹ phát triển khoa học và công nghệ ( Sở KH-CN)</t>
  </si>
  <si>
    <t>TT Kỹ thuật tiêu chuẩn đo lường chất lượng( Chi cục TCĐLCL-Sở KHCN)</t>
  </si>
  <si>
    <t>Trung tâm Công nghệ Thông tin Tây Bắc</t>
  </si>
  <si>
    <t>TT Cổng giao tiếp điện tử Phú Thọ ( Sở TT và TT</t>
  </si>
  <si>
    <t>TT Thông tin tư liệu thanh tra ( Thanh tra tỉnh)</t>
  </si>
  <si>
    <t>Thanh tr</t>
  </si>
  <si>
    <t>TT Thông tin tư vấn và dịch vụ đối ngoại ( Sở Ngoại vụ)</t>
  </si>
  <si>
    <t>NGV</t>
  </si>
  <si>
    <t>Văn phòng Ban An toàn Giao thông</t>
  </si>
  <si>
    <t>Ban Quản lý dự án Xây dựng và Bảo trì công trình giao thông</t>
  </si>
  <si>
    <t>GT</t>
  </si>
  <si>
    <t>Biên chế sự nghiệp cho Thanh tra giao thông</t>
  </si>
  <si>
    <t>Liên hiệp các Hội KH và KT tỉnh</t>
  </si>
  <si>
    <t>Ban QLDA đầu tư XDCTGT tỉnh Phú Thọ</t>
  </si>
  <si>
    <t>Mới</t>
  </si>
  <si>
    <t>Tram K.nông Đoan Hùng</t>
  </si>
  <si>
    <t>Tram K.nông Yên Lập</t>
  </si>
  <si>
    <t>Yên lập</t>
  </si>
  <si>
    <t>Tram K. nông Tam Nông</t>
  </si>
  <si>
    <t>Tram K. nông Thanh Thủy</t>
  </si>
  <si>
    <t>Tram K. nông Phù Ninh</t>
  </si>
  <si>
    <t>Tram K. nông Lâm Thao</t>
  </si>
  <si>
    <t>Tram K. nông Cẩm Khê</t>
  </si>
  <si>
    <t>Tram K. nông Thanh Sơn</t>
  </si>
  <si>
    <t>Khuyến nông Tân Sơn</t>
  </si>
  <si>
    <t>Tram K.  nông Hạ Hòa</t>
  </si>
  <si>
    <t>Tram K.  nông Thanh Ba</t>
  </si>
  <si>
    <t>Thanh ba</t>
  </si>
  <si>
    <t>Trạm K. nông Việt Trì</t>
  </si>
  <si>
    <t>Trạm K.  nông Phú Thọ</t>
  </si>
  <si>
    <t>SỰ NGHIỆP KHÁC</t>
  </si>
  <si>
    <t>Hội chữ thập đỏ</t>
  </si>
  <si>
    <t>Liên minh các HTX</t>
  </si>
  <si>
    <t>Hội Đông y</t>
  </si>
  <si>
    <t>Liên hiệp các tổ chức hữu nghị tỉnh Phú Thọ</t>
  </si>
  <si>
    <t>Hội Sinh vật cảnh và Làm vườn</t>
  </si>
  <si>
    <t>Ban đại diện Hội người cao tuổi</t>
  </si>
  <si>
    <t>Huyện hội Chữ thập đỏ</t>
  </si>
  <si>
    <t>Sự nghiệp khác cấp huyện</t>
  </si>
  <si>
    <t>TTbảo trợ - GD TE mồ côi khuyết tật (Tba)</t>
  </si>
  <si>
    <t>Ban QL dự án công trình hạ tầng (VT)</t>
  </si>
  <si>
    <t>Ban Quản lý công trình công cộng Hạ Hòa</t>
  </si>
  <si>
    <t>Ban Quản lý công trình công cộng Phù Ninh</t>
  </si>
  <si>
    <t>Ban Quản lý công trình công cộng Lâm Thao</t>
  </si>
  <si>
    <t>Ban Quản lý các công trình công cộng Thanh Sơn</t>
  </si>
  <si>
    <t>Ban Quản lý các công trình công cộng Thanh Ba</t>
  </si>
  <si>
    <t>TT PT Cụm Công nghiệp và Công trình Công cộng huyện Yên Lập</t>
  </si>
  <si>
    <t>Ban Quản lý các công trình công cộng Cẩm Khê</t>
  </si>
  <si>
    <t>Ban Quản lý các công trình công cộng Đoan Hùng</t>
  </si>
  <si>
    <t>Ban Quản lý các công trình công cộng Tân Sơn</t>
  </si>
  <si>
    <t>Ban Quản lý các công trình công cộng Tam Nông</t>
  </si>
  <si>
    <t>Ban Quản lý các công trình công cộng Thanh Thủy</t>
  </si>
  <si>
    <t>Ban Bồi thường giải phóng mặt bằng Việt Trì</t>
  </si>
  <si>
    <t>Văn phòng đăng ký quyền sử dụng đất Việt Trì</t>
  </si>
  <si>
    <t>Văn phòng đăng ký quyền sử dụng đất TX Phú Thọ</t>
  </si>
  <si>
    <t>Văn phòng đăng ký quyền SD đất Phù Ninh</t>
  </si>
  <si>
    <t>Văn phòng đăng ký quyền sử dụng đất Lâm Thao</t>
  </si>
  <si>
    <t>Văn phòng đăng ký quyền sử dụng đất Cẩm Khê</t>
  </si>
  <si>
    <t>Văn phòng đăng ký quyền sử dụng đất Yên Lập</t>
  </si>
  <si>
    <t>Văn phòng đăng ký quyền sử dụng đất Tam Nông</t>
  </si>
  <si>
    <t>Văn phòng đăng ký quyền sử dụng đất Thanh Ba</t>
  </si>
  <si>
    <t>Văn phòng đăng ký quyền sử dụng đất Đoan Hùng</t>
  </si>
  <si>
    <t>Văn phòng đăng ký quyền sử dụng đất Thanh Sơn</t>
  </si>
  <si>
    <t>Văn phòng đăng ký quyền sử dụng đất Thanh Thủy</t>
  </si>
  <si>
    <t>Văn phòng đăng ký quyền sử dụng đất Tân Sơn</t>
  </si>
  <si>
    <t>Văn phòng đăng ký quyền sử dụng đất Hạ Hòa</t>
  </si>
  <si>
    <t>Đội Thanh tra trật tự đô thị-TX Phú Thọ</t>
  </si>
  <si>
    <t>Ban Quản lý dự án xây dựng thị xã Phú Thọ</t>
  </si>
  <si>
    <t>Ban Bồi thường giải phóng mặt bằng thị xã Phú Thọ</t>
  </si>
  <si>
    <t>Trung tâm phát triển Cụm CN ( Lâm Thao)</t>
  </si>
  <si>
    <t>Đ</t>
  </si>
  <si>
    <t>PHỤC VỤ CÔNG CỘNG</t>
  </si>
  <si>
    <t>TT dịch vụ bán đấu giá TS</t>
  </si>
  <si>
    <t>TP</t>
  </si>
  <si>
    <t>TT trợ giúp pháp lý</t>
  </si>
  <si>
    <t xml:space="preserve"> - Các chi nhánh trợ giúp pháp lý</t>
  </si>
  <si>
    <t>Phòng công chứng Nhà nước số I</t>
  </si>
  <si>
    <t>Phòng công chứng Nhà nước số II</t>
  </si>
  <si>
    <t>Trung tâm Hội nghị tỉnh</t>
  </si>
  <si>
    <t>E</t>
  </si>
  <si>
    <t>SỰ NGHIỆP GIÁO DỤC</t>
  </si>
  <si>
    <t>Trực thuộc UBND tỉnh</t>
  </si>
  <si>
    <t>Trường Đại học Hùng Vương</t>
  </si>
  <si>
    <t>Nghề</t>
  </si>
  <si>
    <t>Trường Cao đẳng Y tế</t>
  </si>
  <si>
    <t>Trường Cao đẳng Kinh tế - KT Phú Thọ</t>
  </si>
  <si>
    <t xml:space="preserve">1 phần </t>
  </si>
  <si>
    <t>Trường Cao đẳng nghề tỉnh Phú Thọ</t>
  </si>
  <si>
    <t>Trực thuộc Sở GD - ĐT</t>
  </si>
  <si>
    <t>Khèi 14 TTGDTX, TTGDTX h­íng nghiÖp</t>
  </si>
  <si>
    <t>GD</t>
  </si>
  <si>
    <t>Trung tâm GDTX tỉnh</t>
  </si>
  <si>
    <t>Khối trường THPT ( 35 Tr )</t>
  </si>
  <si>
    <t>Khối PTDTNT ( Hệ THCS )</t>
  </si>
  <si>
    <t>Khối 3 TT Kỹ thuật tổng hợp hướng nghiệp</t>
  </si>
  <si>
    <t>TT kỹ thuật tổng hợp hướng nghiệp tỉnh</t>
  </si>
  <si>
    <t>TT Ngoại ngữ tin học</t>
  </si>
  <si>
    <t>Trường bồi dưỡng nhà giáo và CBQLGD</t>
  </si>
  <si>
    <t>Sự nghiệp GD cấp huyện</t>
  </si>
  <si>
    <t>TT Giáo dục nghề nghiệp-GDTX Viêt Trì</t>
  </si>
  <si>
    <t>TT Giáo dục nghề nghiệp-GDTX thị xã Phú Thọ</t>
  </si>
  <si>
    <t>TT Giáo dục nghề nghiệp-GDTX Lâm Thao</t>
  </si>
  <si>
    <t>TT Giáo dục nghề nghiệp-GDTX Phù Ninh</t>
  </si>
  <si>
    <t>TT Giáo dục nghề nghiệp-GDTX Đoan Hùng</t>
  </si>
  <si>
    <t>TT Giáo dục nghề nghiệp-GDTX Hạ Hòa</t>
  </si>
  <si>
    <t>TT Giáo dục nghề nghiệp-GDTX Cẩm Khê</t>
  </si>
  <si>
    <t>TT Giáo dục nghề nghiệp-GDTX Yên lập</t>
  </si>
  <si>
    <t xml:space="preserve">Tam Nông </t>
  </si>
  <si>
    <t>TT Giáo dục nghề nghiệp-GDTX Tam Nông</t>
  </si>
  <si>
    <t>TT Giáo dục nghề nghiệp-GDTX Thanh Sơn</t>
  </si>
  <si>
    <t>TT Giáo dục nghề nghiệp-GDTX Tân Sơn</t>
  </si>
  <si>
    <t>TT Giáo dục nghề nghiệp-GDTX Thanh Thủy</t>
  </si>
  <si>
    <t>TT Giáo dục nghề nghiệp-GDTX Thanh Ba</t>
  </si>
  <si>
    <t>Trực thuộc các ngành</t>
  </si>
  <si>
    <t>Trường Trung cấp NLN Phú Thọ</t>
  </si>
  <si>
    <t>TT Giáo dục LĐXH</t>
  </si>
  <si>
    <t>Trường Trung cấp VHNT và  Du lịch</t>
  </si>
  <si>
    <t>Trường TC nghề  CN và VT Phú Thọ</t>
  </si>
  <si>
    <t>TT dịch vụ việc làm</t>
  </si>
  <si>
    <t>Trung tâm Dạy nghề Yên Lập</t>
  </si>
  <si>
    <t>Trung tâm dạy nghề Hạ Hòa</t>
  </si>
  <si>
    <t>Trung tâm dạy nghề Tân Sơn</t>
  </si>
  <si>
    <t>Trung tâm dạy nghề Đoan Hùng</t>
  </si>
  <si>
    <t>Trung tâm dạy nghề Tam Nông</t>
  </si>
  <si>
    <t>TT Dạy nghề Sông Đà-Thanh Thủy</t>
  </si>
  <si>
    <t>TT Dạy nghề Cẩm Khê</t>
  </si>
  <si>
    <t>Trung tâm dạy nghề Lâm Thao</t>
  </si>
  <si>
    <t>TT Huấn luyện TDTT</t>
  </si>
  <si>
    <t>TTTDTT Việt Trì</t>
  </si>
  <si>
    <t>Trường năng khiếu TDTT</t>
  </si>
  <si>
    <t>Trường TC nghề DTNT  (Sở LĐTBXH)</t>
  </si>
  <si>
    <t>Biên chế cho Trường Chính trị tỉnh</t>
  </si>
  <si>
    <t>Trung tâm dạy nghề và giới thiệu việc làm thuộc tỉnh hội PN</t>
  </si>
  <si>
    <t>TTT hướng nghiệp DN và giới thiệu việc làm  thuộc Tỉnh đoàn</t>
  </si>
  <si>
    <t>TT dạy nghề và hỗ trợ việc làm nông dân ( Hội Nông dân)</t>
  </si>
  <si>
    <t>Biªn chÕ dù phßng</t>
  </si>
  <si>
    <t>Dù phßng qu¶n lý nhµ n­íc</t>
  </si>
  <si>
    <t>ChuyÓn biªn chÕ dù phßng n¨m 2016 sang n¨m 2017</t>
  </si>
  <si>
    <t>Dù phßng sù nghiÖp nhµ n­íc</t>
  </si>
  <si>
    <t xml:space="preserve">Dự phòng năm 2016 : 82, năm 2017 : 91 </t>
  </si>
  <si>
    <t>Y tế+ BTXH</t>
  </si>
  <si>
    <t>Giảm 15</t>
  </si>
  <si>
    <t>Bệnh viện Phục hồi chức năng tỉnh Phú Thọ ( sáp nhập)</t>
  </si>
  <si>
    <t>TT Giám định pháp y tâm thần ( chuyển về Bộ Y tế)</t>
  </si>
  <si>
    <t>Bệnh viện đa khoa huyện Phù Ninh</t>
  </si>
  <si>
    <t>Bệnh viện ĐK huyện Lâm Thao</t>
  </si>
  <si>
    <t>Bệnh viện ĐK huyện Yên Lập</t>
  </si>
  <si>
    <t>Bệnh viện ĐK huyện Tam Nông</t>
  </si>
  <si>
    <t>Bệnh viện ĐK huyện Tân sơn</t>
  </si>
  <si>
    <t>Bệnh viện ĐK huyện Thanh Thuỷ</t>
  </si>
  <si>
    <t>7 trạm y tế vùng cao</t>
  </si>
  <si>
    <t>Tăng 1</t>
  </si>
  <si>
    <t>KH</t>
  </si>
  <si>
    <t>Không tăng</t>
  </si>
  <si>
    <t>Tăng : Ban QLDA đầu tư XDCTGT tỉnh Phú Thọ</t>
  </si>
  <si>
    <t>Giảm : Quỹ Bảo trì đường bộ</t>
  </si>
  <si>
    <t>Công cộng</t>
  </si>
  <si>
    <t>Giảm  8, gồm</t>
  </si>
  <si>
    <t>Giảm 25</t>
  </si>
  <si>
    <t>8 trung tâm dạy nghề</t>
  </si>
  <si>
    <t>14 TT GDTX</t>
  </si>
  <si>
    <t>3 TTKTTHHN</t>
  </si>
  <si>
    <t>Tăng 17</t>
  </si>
  <si>
    <t>13 Trung tâm GDNN-GDTX huyện</t>
  </si>
  <si>
    <t>Trường THCS Hùng Vương</t>
  </si>
  <si>
    <t>TTGDTX tỉnh</t>
  </si>
  <si>
    <t>TT KTTHHN tỉnh</t>
  </si>
  <si>
    <t>Dạy nghề nông dân</t>
  </si>
  <si>
    <t>ñy ban nh©n d©n                               chØ tiªu biªn chÕ hµnh chÝnh, sè l­îng ng­êi lµm viÖc trong ®¬n vÞ sù nghiÖp c«ng lËp n¨m 2016</t>
  </si>
  <si>
    <t xml:space="preserve">   tØnh phó thä                                           (  KÌm theo QuyÕt ®Þnh sè                         /Q§-UBND ngµy                  th¸ng                 n¨m 2015 cña Chñ tÞch UBND tØnh)</t>
  </si>
  <si>
    <t xml:space="preserve"> Biªn chÕ hµnh chÝnh, sè l­îng ng­êi lµm viÖc giao 2015</t>
  </si>
  <si>
    <t>Sè cã mÆt th¸ng 12.2015</t>
  </si>
  <si>
    <t xml:space="preserve"> Biªn chÕ hµnh chÝnh, sè l­îng ng­êi lµm viÖc giao 2016</t>
  </si>
  <si>
    <t>Ghi chó ( t¨ng )</t>
  </si>
  <si>
    <t>C«ng chøc vµ viªn chøc</t>
  </si>
  <si>
    <t>C«ng chøc  vµ viªn chøc</t>
  </si>
  <si>
    <t>Bổ sung tõ  th¸ng 8.2014</t>
  </si>
  <si>
    <t>SỰ NGHIỆP</t>
  </si>
  <si>
    <t>Bệnh viện Y dược cổ truyền</t>
  </si>
  <si>
    <t>TT chăm sóc mắt</t>
  </si>
  <si>
    <t>TT Giám định pháp y tâm thần</t>
  </si>
  <si>
    <t xml:space="preserve"> Trung tâm Lưu trữ</t>
  </si>
  <si>
    <t>Trung tâm khuyến công, tư vấn và tiết kiệm năng lượng</t>
  </si>
  <si>
    <t>TT tin học và Thông tin KH-CN</t>
  </si>
  <si>
    <t>TT Kỹ thuật đo lường thử nghiệm ( Chi cục TCĐLCL-Sở KHCN)</t>
  </si>
  <si>
    <t>§</t>
  </si>
  <si>
    <t>Trường Trung cấp Văn hóa Du lịch</t>
  </si>
  <si>
    <t>ChuyÓn biªn chÕ dù phßng n¨m 2015 sang n¨m 2016</t>
  </si>
  <si>
    <t xml:space="preserve">Dự phòng năm 2014 : 85, năm 2015 : 80 </t>
  </si>
  <si>
    <t>Trừ số chuyển sang biên chế chính thức</t>
  </si>
  <si>
    <t>Kết chuyển dự phòng năm 2015 sang</t>
  </si>
  <si>
    <t>Có mặt 2015</t>
  </si>
  <si>
    <t>có mặt 2015</t>
  </si>
  <si>
    <t>Tổng biên chế được giao</t>
  </si>
  <si>
    <t>Công chức</t>
  </si>
  <si>
    <t>HĐ 68</t>
  </si>
  <si>
    <t>Số TT</t>
  </si>
  <si>
    <t>Tên Đơn vị</t>
  </si>
  <si>
    <t>Tổng BC tinh giản</t>
  </si>
  <si>
    <t>Tỷ lệ tinh giản</t>
  </si>
  <si>
    <t>Trong đó tinh giản qua các năm</t>
  </si>
  <si>
    <t>Năm 2015</t>
  </si>
  <si>
    <t>TỔNG HỢP</t>
  </si>
  <si>
    <t>KẾ HOẠCH TINH GIẢN BIÊN CHẾ KHỐI CƠ QUAN QLNN</t>
  </si>
  <si>
    <t xml:space="preserve">Văn phòng  HĐND tỉnh </t>
  </si>
  <si>
    <t>Ban thi đua khen thưởng</t>
  </si>
  <si>
    <t xml:space="preserve">Ban Tôn giáo </t>
  </si>
  <si>
    <t>Chi cục Văn thư Lưu trữ</t>
  </si>
  <si>
    <t>Sở KH và CN</t>
  </si>
  <si>
    <t>Chi cuc TC đo lường CL</t>
  </si>
  <si>
    <t>Chi cục Bảo vệ môi trường</t>
  </si>
  <si>
    <t>Chi cục Quản lý Đất đai</t>
  </si>
  <si>
    <t>Chi cục QLTT</t>
  </si>
  <si>
    <t>Chi cục phòng chống TN XH</t>
  </si>
  <si>
    <t>Chi cục Dân số-KHH gia đình</t>
  </si>
  <si>
    <t>Chi cục An toàn vệ sinh thực phẩm</t>
  </si>
  <si>
    <t>Sở Văn hoá TT và Du lịch</t>
  </si>
  <si>
    <t>Sở Thông tin và Truyền thông</t>
  </si>
  <si>
    <t>VP  Chi cục đê điều và phòng chống lụt bão</t>
  </si>
  <si>
    <t>VP Chi cục  PTNT</t>
  </si>
  <si>
    <t>Văn phòng Chi cục Qlý chất lượng NLS và Thủy sản</t>
  </si>
  <si>
    <t>CÊp huyÖn</t>
  </si>
  <si>
    <t>CẤP TỈNH</t>
  </si>
  <si>
    <t>Tổng biên chế có mặt đến tháng 6/2017</t>
  </si>
  <si>
    <t>Dự kiếnNăm 2018</t>
  </si>
  <si>
    <t>Dự kiếnNăm 2019</t>
  </si>
  <si>
    <t>Dự kiến Năm 2020</t>
  </si>
  <si>
    <t>Dự kiến Năm 2021</t>
  </si>
  <si>
    <t>Theo đề án của các đơn vị</t>
  </si>
  <si>
    <t>Đã tinh giản</t>
  </si>
  <si>
    <t>Sở Nội vụ dự kiến</t>
  </si>
  <si>
    <t>Trường CĐKT, kỹ nghệ thực hành</t>
  </si>
  <si>
    <t>Khối PTDTNT ( Hệ THCS ) ( Yên lập)</t>
  </si>
  <si>
    <t>Giáo dục, đào tạo</t>
  </si>
  <si>
    <t>ĐH</t>
  </si>
  <si>
    <t>YL</t>
  </si>
  <si>
    <t>TN</t>
  </si>
  <si>
    <t>PN</t>
  </si>
  <si>
    <t>LT</t>
  </si>
  <si>
    <t>CK</t>
  </si>
  <si>
    <t>THS</t>
  </si>
  <si>
    <t>TS</t>
  </si>
  <si>
    <t>HH</t>
  </si>
  <si>
    <t>TB</t>
  </si>
  <si>
    <t>VT</t>
  </si>
  <si>
    <t>PT</t>
  </si>
  <si>
    <t>CÁN BỘ, CÔNG CHỨC CẤP XÃ</t>
  </si>
  <si>
    <t>Cán bộ xã</t>
  </si>
  <si>
    <t>Công chức xã</t>
  </si>
  <si>
    <t>Hạ hòa</t>
  </si>
  <si>
    <t>PHỤ LỤC III</t>
  </si>
  <si>
    <t>Tổ chức</t>
  </si>
  <si>
    <t>Số lượng phó chủ tịch</t>
  </si>
  <si>
    <t>Số lượng cấp phó sở và tương đương</t>
  </si>
  <si>
    <t>Ban của HĐND</t>
  </si>
  <si>
    <t>Phòng thuộc sở và tương đương ( chi cục, ban, thuộc sở</t>
  </si>
  <si>
    <t>Phòng thuộc UBND cấp huyện và tương đương</t>
  </si>
  <si>
    <t>Phòng thuộc chi cục thuộc sở và tương đương</t>
  </si>
  <si>
    <t>Số lượng tổ chức</t>
  </si>
  <si>
    <t>Số lượng phó ban</t>
  </si>
  <si>
    <t>Số lượng cấp phó</t>
  </si>
  <si>
    <t>Hội đồng nhân dân cấp tỉnh</t>
  </si>
  <si>
    <t>Ban Pháp chế</t>
  </si>
  <si>
    <t>Ban Văn hóa -Xã hội</t>
  </si>
  <si>
    <t>Ban Kinh tế ngân sách</t>
  </si>
  <si>
    <t>UBND cấp tỉnh</t>
  </si>
  <si>
    <t>Cơ quan chuyên môn</t>
  </si>
  <si>
    <t>3.1</t>
  </si>
  <si>
    <t>Văn phòng HĐND tỉnh</t>
  </si>
  <si>
    <t>3.2</t>
  </si>
  <si>
    <t>3.3</t>
  </si>
  <si>
    <t>Sở Nội vụ (tổng số PGĐ là 04, trong đó 01 phụ trách công tác thi đua khen thưởng, 01 phụ trách công tác tôn giáo)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</si>
  <si>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</si>
  <si>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</si>
  <si>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</si>
  <si>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</si>
  <si>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</si>
  <si>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</si>
  <si>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</si>
  <si>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</si>
  <si>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</si>
  <si>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</si>
  <si>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</si>
  <si>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</si>
  <si>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</si>
  <si>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</si>
  <si>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Sở Y tế ( có 3 PGĐ, trong đó 01 phụ trách DS-KHHGĐ)</t>
  </si>
  <si>
    <t>3.18</t>
  </si>
  <si>
    <t>3.19</t>
  </si>
  <si>
    <t>3.20</t>
  </si>
  <si>
    <t>3.21</t>
  </si>
  <si>
    <t>CẤP HUYỆN</t>
  </si>
  <si>
    <t>a</t>
  </si>
  <si>
    <t>Hội đồng nhân dân</t>
  </si>
  <si>
    <t>Ban kinh tế xã hội</t>
  </si>
  <si>
    <t>b</t>
  </si>
  <si>
    <t>Uỷ ban nhân dân</t>
  </si>
  <si>
    <t>c</t>
  </si>
  <si>
    <t>Văn phòng HĐND và UBND</t>
  </si>
  <si>
    <t xml:space="preserve">Phòng Nội vụ </t>
  </si>
  <si>
    <t>Phòng LĐ-TB và XH</t>
  </si>
  <si>
    <t>Phòng Tài chính- Kế hoạch</t>
  </si>
  <si>
    <t>Phòng Giáo dục</t>
  </si>
  <si>
    <t>Phòng Tư pháp</t>
  </si>
  <si>
    <t>Phòng Văn hoá- Thông tin</t>
  </si>
  <si>
    <t>Phòng Tài nguyên - Môi trường</t>
  </si>
  <si>
    <t>Phòng Quản lý đô thị</t>
  </si>
  <si>
    <t>Phòng Y tế</t>
  </si>
  <si>
    <t>Phòng Thanh tra</t>
  </si>
  <si>
    <t>Phòng Kinh tế</t>
  </si>
  <si>
    <t>Đội Thanh tra trật tự đô thị</t>
  </si>
  <si>
    <t>Phòng Nội vụ</t>
  </si>
  <si>
    <t>Phòng Văn hoá- Thông tin- Thể thao</t>
  </si>
  <si>
    <t>Phòng Kinh tế-Hạ tầng</t>
  </si>
  <si>
    <t>Phòng Nông nghiệp và PTNT</t>
  </si>
  <si>
    <t>Phòng NN và PTNT</t>
  </si>
  <si>
    <t>Phòng dân tộc</t>
  </si>
  <si>
    <t xml:space="preserve">Phòng Y tế </t>
  </si>
  <si>
    <t>Phòng y tế</t>
  </si>
  <si>
    <t>Số có mặt đến 30.8</t>
  </si>
  <si>
    <t>SỐ LƯỢNG CẤP PHÓ TRONG CÁC CƠ QUAN, TỔ CHỨC CỦA TỈNH PHÚ THỌ TẠI THỜI ĐIỂM 30.8.2017</t>
  </si>
  <si>
    <t>Sở Nội vụ, Ban TĐKT, Ban Tôn giáo, Chi cụcVTLT</t>
  </si>
  <si>
    <t>Sở TNMT(36); Chi cục BVMT(17); Chi cục quản lý đất đai(14)</t>
  </si>
  <si>
    <t>Sở Công thương(51); Chi cục QLTT(92)</t>
  </si>
  <si>
    <t>Sở LĐTBXH(46); Chi cục PCTN xã hội(11)</t>
  </si>
  <si>
    <t>Sở Y tế(33); Chi cục DSKHHGĐ(20); Chi cục ATVSTP(18)</t>
  </si>
  <si>
    <t>Sở NN và PTNT(36); Chi cucjKL(191); Chi cục Lâm nghiệp(9);Chi cục BVTV(11);Chi cục Thú Y(13); Chi cụcĐê điều và PTLB(10); Chi cục PTNT(14): Chi cục Thủy lợi(15); Chi cục Thủy sản(12);Chi cục QLCT Nông lâm sản và Thủy sản)</t>
  </si>
  <si>
    <t>Sở Khoa học và CN(27); Chi cục Tiêu chuẩn đo lường chất lượng(13)</t>
  </si>
  <si>
    <t>Tổng biên chế được giao năm 2017</t>
  </si>
  <si>
    <t>Tổng biên chế được giao năm 2015</t>
  </si>
  <si>
    <t>Dự kiến</t>
  </si>
  <si>
    <t>Tổng biên chế tinh giản</t>
  </si>
  <si>
    <t>KẾ HOẠCH TINH GIẢN BIÊN CHẾ CÔNG CHỨC CỦA CÁC SỞ, BAN, NGÀNH, UBND CÁC HUYỆN, THÀNH THỊ GIAI ĐOẠN 2015-2021</t>
  </si>
  <si>
    <t>( Kèm theo Quyết định số                       /QĐ-UBND  ngày              tháng                  năm 2017 của UBND tỉnh)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</si>
</sst>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-* #,##0.0\ _€_-;\-* #,##0.0\ _€_-;_-* &quot;-&quot;??\ _€_-;_-@_-"/>
    <numFmt numFmtId="174" formatCode="_-* #,##0\ _€_-;\-* #,##0\ _€_-;_-* &quot;-&quot;??\ _€_-;_-@_-"/>
    <numFmt numFmtId="175" formatCode="0.0000"/>
    <numFmt numFmtId="176" formatCode="0.000"/>
  </numFmts>
  <fonts count="34">
    <font>
      <sz val="14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b/>
      <sz val="10"/>
      <color indexed="10"/>
      <name val="Times New Roman"/>
      <family val="1"/>
    </font>
    <font>
      <sz val="9"/>
      <name val=".VnTime"/>
      <family val="0"/>
    </font>
    <font>
      <b/>
      <sz val="10"/>
      <name val=".VnTimeH"/>
      <family val="2"/>
    </font>
    <font>
      <sz val="10"/>
      <name val=".VnTime"/>
      <family val="0"/>
    </font>
    <font>
      <sz val="8"/>
      <name val=".VnTime"/>
      <family val="0"/>
    </font>
    <font>
      <sz val="9"/>
      <name val="Times New Roman"/>
      <family val="1"/>
    </font>
    <font>
      <b/>
      <i/>
      <sz val="10"/>
      <name val=".VnTime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0"/>
      <name val=".VnTime"/>
      <family val="2"/>
    </font>
    <font>
      <sz val="12"/>
      <name val="Arial"/>
      <family val="0"/>
    </font>
    <font>
      <b/>
      <sz val="9"/>
      <name val=".VnTime"/>
      <family val="2"/>
    </font>
    <font>
      <b/>
      <sz val="9"/>
      <color indexed="10"/>
      <name val=".VnTimeH"/>
      <family val="2"/>
    </font>
    <font>
      <b/>
      <sz val="10"/>
      <color indexed="10"/>
      <name val=".VnTime"/>
      <family val="2"/>
    </font>
    <font>
      <sz val="10"/>
      <color indexed="10"/>
      <name val=".VnTime"/>
      <family val="2"/>
    </font>
    <font>
      <sz val="9"/>
      <color indexed="10"/>
      <name val=".VnTime"/>
      <family val="0"/>
    </font>
    <font>
      <b/>
      <sz val="10"/>
      <name val=".VnTime"/>
      <family val="2"/>
    </font>
    <font>
      <b/>
      <sz val="9"/>
      <name val=".VnTimeH"/>
      <family val="2"/>
    </font>
    <font>
      <b/>
      <sz val="9"/>
      <name val="Times New Roman"/>
      <family val="1"/>
    </font>
    <font>
      <b/>
      <sz val="14"/>
      <name val=".VnTimeH"/>
      <family val="2"/>
    </font>
    <font>
      <sz val="10"/>
      <name val=".VnTimeH"/>
      <family val="2"/>
    </font>
    <font>
      <sz val="9"/>
      <name val=".VnTimeH"/>
      <family val="2"/>
    </font>
    <font>
      <sz val="10"/>
      <color indexed="10"/>
      <name val="Times New Roman"/>
      <family val="1"/>
    </font>
    <font>
      <b/>
      <sz val="8"/>
      <name val=".VnTime"/>
      <family val="2"/>
    </font>
    <font>
      <sz val="8"/>
      <name val="Times New Roman"/>
      <family val="0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72" fontId="1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74" fontId="1" fillId="0" borderId="2" xfId="15" applyNumberFormat="1" applyFont="1" applyBorder="1" applyAlignment="1">
      <alignment horizontal="center"/>
    </xf>
    <xf numFmtId="174" fontId="2" fillId="0" borderId="2" xfId="15" applyNumberFormat="1" applyFont="1" applyBorder="1" applyAlignment="1">
      <alignment horizontal="center"/>
    </xf>
    <xf numFmtId="174" fontId="4" fillId="0" borderId="2" xfId="15" applyNumberFormat="1" applyFont="1" applyBorder="1" applyAlignment="1">
      <alignment horizontal="center"/>
    </xf>
    <xf numFmtId="174" fontId="7" fillId="0" borderId="2" xfId="15" applyNumberFormat="1" applyFont="1" applyBorder="1" applyAlignment="1">
      <alignment horizontal="center"/>
    </xf>
    <xf numFmtId="174" fontId="7" fillId="0" borderId="2" xfId="0" applyNumberFormat="1" applyFont="1" applyBorder="1" applyAlignment="1">
      <alignment horizontal="center"/>
    </xf>
    <xf numFmtId="174" fontId="2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174" fontId="7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174" fontId="1" fillId="0" borderId="2" xfId="15" applyNumberFormat="1" applyFont="1" applyBorder="1" applyAlignment="1">
      <alignment/>
    </xf>
    <xf numFmtId="174" fontId="4" fillId="0" borderId="2" xfId="15" applyNumberFormat="1" applyFont="1" applyBorder="1" applyAlignment="1">
      <alignment/>
    </xf>
    <xf numFmtId="174" fontId="7" fillId="0" borderId="2" xfId="15" applyNumberFormat="1" applyFont="1" applyBorder="1" applyAlignment="1">
      <alignment/>
    </xf>
    <xf numFmtId="174" fontId="2" fillId="0" borderId="2" xfId="15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2" xfId="0" applyFont="1" applyBorder="1" applyAlignment="1">
      <alignment horizontal="center"/>
    </xf>
    <xf numFmtId="0" fontId="20" fillId="0" borderId="2" xfId="0" applyFont="1" applyFill="1" applyBorder="1" applyAlignment="1">
      <alignment/>
    </xf>
    <xf numFmtId="1" fontId="21" fillId="0" borderId="2" xfId="0" applyNumberFormat="1" applyFont="1" applyBorder="1" applyAlignment="1">
      <alignment horizontal="center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16" fillId="0" borderId="2" xfId="0" applyNumberFormat="1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/>
    </xf>
    <xf numFmtId="1" fontId="12" fillId="0" borderId="2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/>
    </xf>
    <xf numFmtId="1" fontId="10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22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2" fillId="0" borderId="2" xfId="0" applyFont="1" applyFill="1" applyBorder="1" applyAlignment="1">
      <alignment/>
    </xf>
    <xf numFmtId="1" fontId="23" fillId="0" borderId="2" xfId="0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22" fillId="0" borderId="2" xfId="15" applyNumberFormat="1" applyFont="1" applyFill="1" applyBorder="1" applyAlignment="1">
      <alignment horizontal="center"/>
    </xf>
    <xf numFmtId="1" fontId="22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" fontId="24" fillId="0" borderId="2" xfId="0" applyNumberFormat="1" applyFont="1" applyBorder="1" applyAlignment="1">
      <alignment horizontal="center"/>
    </xf>
    <xf numFmtId="1" fontId="12" fillId="0" borderId="2" xfId="0" applyNumberFormat="1" applyFont="1" applyFill="1" applyBorder="1" applyAlignment="1">
      <alignment wrapText="1"/>
    </xf>
    <xf numFmtId="1" fontId="14" fillId="0" borderId="2" xfId="0" applyNumberFormat="1" applyFont="1" applyFill="1" applyBorder="1" applyAlignment="1">
      <alignment horizontal="center"/>
    </xf>
    <xf numFmtId="3" fontId="22" fillId="0" borderId="2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1" fontId="19" fillId="0" borderId="2" xfId="0" applyNumberFormat="1" applyFont="1" applyFill="1" applyBorder="1" applyAlignment="1">
      <alignment horizontal="center"/>
    </xf>
    <xf numFmtId="1" fontId="17" fillId="0" borderId="2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23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/>
    </xf>
    <xf numFmtId="1" fontId="25" fillId="0" borderId="2" xfId="0" applyNumberFormat="1" applyFont="1" applyFill="1" applyBorder="1" applyAlignment="1">
      <alignment/>
    </xf>
    <xf numFmtId="1" fontId="19" fillId="0" borderId="2" xfId="0" applyNumberFormat="1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" xfId="0" applyFont="1" applyFill="1" applyBorder="1" applyAlignment="1">
      <alignment wrapText="1"/>
    </xf>
    <xf numFmtId="1" fontId="24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8" fillId="0" borderId="2" xfId="0" applyFont="1" applyFill="1" applyBorder="1" applyAlignment="1">
      <alignment wrapText="1"/>
    </xf>
    <xf numFmtId="1" fontId="10" fillId="0" borderId="2" xfId="0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/>
    </xf>
    <xf numFmtId="3" fontId="2" fillId="0" borderId="2" xfId="0" applyNumberFormat="1" applyFont="1" applyBorder="1" applyAlignment="1">
      <alignment horizontal="center"/>
    </xf>
    <xf numFmtId="0" fontId="19" fillId="0" borderId="0" xfId="0" applyFont="1" applyAlignment="1">
      <alignment/>
    </xf>
    <xf numFmtId="1" fontId="8" fillId="0" borderId="5" xfId="0" applyNumberFormat="1" applyFont="1" applyFill="1" applyBorder="1" applyAlignment="1">
      <alignment horizontal="center"/>
    </xf>
    <xf numFmtId="1" fontId="12" fillId="0" borderId="5" xfId="0" applyNumberFormat="1" applyFont="1" applyFill="1" applyBorder="1" applyAlignment="1">
      <alignment/>
    </xf>
    <xf numFmtId="3" fontId="12" fillId="0" borderId="5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2" fillId="0" borderId="5" xfId="0" applyFont="1" applyFill="1" applyBorder="1" applyAlignment="1">
      <alignment/>
    </xf>
    <xf numFmtId="0" fontId="26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" fontId="12" fillId="0" borderId="0" xfId="0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9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/>
    </xf>
    <xf numFmtId="3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4" fillId="0" borderId="2" xfId="0" applyFont="1" applyFill="1" applyBorder="1" applyAlignment="1">
      <alignment/>
    </xf>
    <xf numFmtId="3" fontId="30" fillId="0" borderId="2" xfId="0" applyNumberFormat="1" applyFont="1" applyBorder="1" applyAlignment="1">
      <alignment horizontal="center"/>
    </xf>
    <xf numFmtId="3" fontId="12" fillId="0" borderId="2" xfId="15" applyNumberFormat="1" applyFont="1" applyFill="1" applyBorder="1" applyAlignment="1">
      <alignment horizontal="center"/>
    </xf>
    <xf numFmtId="3" fontId="30" fillId="0" borderId="2" xfId="15" applyNumberFormat="1" applyFont="1" applyFill="1" applyBorder="1" applyAlignment="1">
      <alignment horizontal="center"/>
    </xf>
    <xf numFmtId="3" fontId="30" fillId="0" borderId="2" xfId="0" applyNumberFormat="1" applyFont="1" applyFill="1" applyBorder="1" applyAlignment="1">
      <alignment horizontal="center"/>
    </xf>
    <xf numFmtId="3" fontId="1" fillId="0" borderId="2" xfId="15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3" fontId="26" fillId="0" borderId="2" xfId="0" applyNumberFormat="1" applyFont="1" applyFill="1" applyBorder="1" applyAlignment="1">
      <alignment horizontal="center"/>
    </xf>
    <xf numFmtId="1" fontId="26" fillId="0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3" fontId="14" fillId="0" borderId="2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8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3" fontId="17" fillId="0" borderId="0" xfId="0" applyNumberFormat="1" applyFont="1" applyFill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/>
    </xf>
    <xf numFmtId="172" fontId="12" fillId="0" borderId="2" xfId="15" applyNumberFormat="1" applyFont="1" applyFill="1" applyBorder="1" applyAlignment="1">
      <alignment horizontal="center"/>
    </xf>
    <xf numFmtId="9" fontId="1" fillId="0" borderId="0" xfId="0" applyNumberFormat="1" applyFont="1" applyAlignment="1">
      <alignment/>
    </xf>
    <xf numFmtId="171" fontId="1" fillId="0" borderId="2" xfId="15" applyFont="1" applyBorder="1" applyAlignment="1">
      <alignment/>
    </xf>
    <xf numFmtId="171" fontId="2" fillId="0" borderId="2" xfId="15" applyFont="1" applyBorder="1" applyAlignment="1">
      <alignment/>
    </xf>
    <xf numFmtId="0" fontId="12" fillId="0" borderId="5" xfId="0" applyFont="1" applyFill="1" applyBorder="1" applyAlignment="1">
      <alignment horizontal="center"/>
    </xf>
    <xf numFmtId="171" fontId="1" fillId="0" borderId="5" xfId="15" applyFont="1" applyBorder="1" applyAlignment="1">
      <alignment/>
    </xf>
    <xf numFmtId="174" fontId="1" fillId="0" borderId="1" xfId="15" applyNumberFormat="1" applyFont="1" applyBorder="1" applyAlignment="1">
      <alignment horizontal="center" vertical="center" wrapText="1"/>
    </xf>
    <xf numFmtId="174" fontId="1" fillId="0" borderId="0" xfId="15" applyNumberFormat="1" applyFont="1" applyAlignment="1">
      <alignment/>
    </xf>
    <xf numFmtId="174" fontId="1" fillId="0" borderId="2" xfId="15" applyNumberFormat="1" applyFont="1" applyBorder="1" applyAlignment="1">
      <alignment/>
    </xf>
    <xf numFmtId="171" fontId="1" fillId="0" borderId="2" xfId="15" applyFont="1" applyBorder="1" applyAlignment="1">
      <alignment/>
    </xf>
    <xf numFmtId="171" fontId="2" fillId="0" borderId="4" xfId="15" applyFont="1" applyBorder="1" applyAlignment="1">
      <alignment/>
    </xf>
    <xf numFmtId="2" fontId="2" fillId="0" borderId="2" xfId="0" applyNumberFormat="1" applyFont="1" applyBorder="1" applyAlignment="1">
      <alignment horizontal="center" vertical="center" wrapText="1"/>
    </xf>
    <xf numFmtId="171" fontId="1" fillId="0" borderId="5" xfId="15" applyFont="1" applyBorder="1" applyAlignment="1">
      <alignment/>
    </xf>
    <xf numFmtId="174" fontId="1" fillId="0" borderId="5" xfId="15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3" fontId="8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171" fontId="12" fillId="0" borderId="2" xfId="15" applyFont="1" applyFill="1" applyBorder="1" applyAlignment="1">
      <alignment horizontal="center" vertical="center" wrapText="1"/>
    </xf>
    <xf numFmtId="9" fontId="12" fillId="0" borderId="2" xfId="0" applyNumberFormat="1" applyFont="1" applyFill="1" applyBorder="1" applyAlignment="1">
      <alignment horizontal="center" vertical="center" wrapText="1"/>
    </xf>
    <xf numFmtId="171" fontId="2" fillId="0" borderId="4" xfId="15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74" fontId="1" fillId="0" borderId="0" xfId="15" applyNumberFormat="1" applyFont="1" applyBorder="1" applyAlignment="1">
      <alignment/>
    </xf>
    <xf numFmtId="171" fontId="1" fillId="0" borderId="0" xfId="15" applyFont="1" applyBorder="1" applyAlignment="1">
      <alignment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54"/>
  <sheetViews>
    <sheetView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:P4"/>
    </sheetView>
  </sheetViews>
  <sheetFormatPr defaultColWidth="8.88671875" defaultRowHeight="18.75"/>
  <cols>
    <col min="1" max="1" width="4.5546875" style="1" customWidth="1"/>
    <col min="2" max="2" width="29.21484375" style="1" customWidth="1"/>
    <col min="3" max="3" width="5.88671875" style="10" customWidth="1"/>
    <col min="4" max="16" width="5.5546875" style="10" customWidth="1"/>
    <col min="17" max="16384" width="8.88671875" style="1" customWidth="1"/>
  </cols>
  <sheetData>
    <row r="2" spans="1:16" ht="12.75">
      <c r="A2" s="222" t="s">
        <v>13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16" ht="12.75">
      <c r="A3" s="222" t="s">
        <v>14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</row>
    <row r="4" spans="1:16" ht="12.75">
      <c r="A4" s="223" t="s">
        <v>15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</row>
    <row r="5" ht="12.75">
      <c r="O5" s="15" t="s">
        <v>16</v>
      </c>
    </row>
    <row r="6" spans="1:16" ht="12.75">
      <c r="A6" s="227" t="s">
        <v>1</v>
      </c>
      <c r="B6" s="229" t="s">
        <v>2</v>
      </c>
      <c r="C6" s="224" t="s">
        <v>0</v>
      </c>
      <c r="D6" s="225"/>
      <c r="E6" s="225"/>
      <c r="F6" s="225"/>
      <c r="G6" s="225"/>
      <c r="H6" s="225"/>
      <c r="I6" s="226"/>
      <c r="J6" s="224" t="s">
        <v>12</v>
      </c>
      <c r="K6" s="225"/>
      <c r="L6" s="225"/>
      <c r="M6" s="225"/>
      <c r="N6" s="225"/>
      <c r="O6" s="225"/>
      <c r="P6" s="226"/>
    </row>
    <row r="7" spans="1:16" ht="134.25" customHeight="1">
      <c r="A7" s="228"/>
      <c r="B7" s="230"/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3</v>
      </c>
      <c r="K7" s="2" t="s">
        <v>11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10</v>
      </c>
    </row>
    <row r="8" spans="1:16" s="3" customFormat="1" ht="19.5" customHeight="1">
      <c r="A8" s="188" t="s">
        <v>32</v>
      </c>
      <c r="B8" s="188" t="s">
        <v>33</v>
      </c>
      <c r="C8" s="189">
        <f aca="true" t="shared" si="0" ref="C8:P8">C9+C51+C65</f>
        <v>2461</v>
      </c>
      <c r="D8" s="189">
        <f t="shared" si="0"/>
        <v>2547</v>
      </c>
      <c r="E8" s="189">
        <f t="shared" si="0"/>
        <v>0</v>
      </c>
      <c r="F8" s="189">
        <f t="shared" si="0"/>
        <v>73</v>
      </c>
      <c r="G8" s="189">
        <f t="shared" si="0"/>
        <v>26</v>
      </c>
      <c r="H8" s="189">
        <f t="shared" si="0"/>
        <v>47</v>
      </c>
      <c r="I8" s="189">
        <f t="shared" si="0"/>
        <v>0</v>
      </c>
      <c r="J8" s="189">
        <f t="shared" si="0"/>
        <v>2398</v>
      </c>
      <c r="K8" s="189">
        <f t="shared" si="0"/>
        <v>2511</v>
      </c>
      <c r="L8" s="189">
        <f t="shared" si="0"/>
        <v>0</v>
      </c>
      <c r="M8" s="189">
        <f t="shared" si="0"/>
        <v>31</v>
      </c>
      <c r="N8" s="189">
        <f t="shared" si="0"/>
        <v>8</v>
      </c>
      <c r="O8" s="189">
        <f t="shared" si="0"/>
        <v>23</v>
      </c>
      <c r="P8" s="189">
        <f t="shared" si="0"/>
        <v>0</v>
      </c>
    </row>
    <row r="9" spans="1:16" s="4" customFormat="1" ht="19.5" customHeight="1">
      <c r="A9" s="190" t="s">
        <v>34</v>
      </c>
      <c r="B9" s="191" t="s">
        <v>74</v>
      </c>
      <c r="C9" s="190">
        <f>SUM(C10:C50)</f>
        <v>1434</v>
      </c>
      <c r="D9" s="190">
        <f>SUM(D10:D50)</f>
        <v>1466</v>
      </c>
      <c r="E9" s="190">
        <f aca="true" t="shared" si="1" ref="E9:P9">SUM(E10:E50)</f>
        <v>0</v>
      </c>
      <c r="F9" s="190">
        <f t="shared" si="1"/>
        <v>44</v>
      </c>
      <c r="G9" s="190">
        <f t="shared" si="1"/>
        <v>20</v>
      </c>
      <c r="H9" s="190">
        <f t="shared" si="1"/>
        <v>24</v>
      </c>
      <c r="I9" s="190">
        <f t="shared" si="1"/>
        <v>0</v>
      </c>
      <c r="J9" s="190">
        <f t="shared" si="1"/>
        <v>1385</v>
      </c>
      <c r="K9" s="190">
        <f t="shared" si="1"/>
        <v>1450</v>
      </c>
      <c r="L9" s="190">
        <f t="shared" si="1"/>
        <v>0</v>
      </c>
      <c r="M9" s="190">
        <f t="shared" si="1"/>
        <v>15</v>
      </c>
      <c r="N9" s="190">
        <f t="shared" si="1"/>
        <v>4</v>
      </c>
      <c r="O9" s="190">
        <f t="shared" si="1"/>
        <v>11</v>
      </c>
      <c r="P9" s="190">
        <f t="shared" si="1"/>
        <v>0</v>
      </c>
    </row>
    <row r="10" spans="1:16" ht="19.5" customHeight="1">
      <c r="A10" s="12"/>
      <c r="B10" s="6" t="s">
        <v>75</v>
      </c>
      <c r="C10" s="12">
        <v>4</v>
      </c>
      <c r="D10" s="12">
        <v>4</v>
      </c>
      <c r="E10" s="12"/>
      <c r="F10" s="12">
        <f aca="true" t="shared" si="2" ref="F10:F50">G10+H10+I10</f>
        <v>0</v>
      </c>
      <c r="G10" s="12"/>
      <c r="H10" s="12"/>
      <c r="I10" s="12"/>
      <c r="J10" s="12">
        <v>4</v>
      </c>
      <c r="K10" s="12">
        <v>4</v>
      </c>
      <c r="L10" s="12"/>
      <c r="M10" s="12">
        <f aca="true" t="shared" si="3" ref="M10:M50">N10+O10+P10</f>
        <v>0</v>
      </c>
      <c r="N10" s="12"/>
      <c r="O10" s="12"/>
      <c r="P10" s="12"/>
    </row>
    <row r="11" spans="1:16" ht="19.5" customHeight="1">
      <c r="A11" s="12">
        <v>2</v>
      </c>
      <c r="B11" s="6" t="s">
        <v>76</v>
      </c>
      <c r="C11" s="12">
        <v>36</v>
      </c>
      <c r="D11" s="12">
        <v>39</v>
      </c>
      <c r="E11" s="12"/>
      <c r="F11" s="12">
        <f t="shared" si="2"/>
        <v>1</v>
      </c>
      <c r="G11" s="12"/>
      <c r="H11" s="12">
        <v>1</v>
      </c>
      <c r="I11" s="12"/>
      <c r="J11" s="12">
        <v>31</v>
      </c>
      <c r="K11" s="12">
        <v>39</v>
      </c>
      <c r="L11" s="12"/>
      <c r="M11" s="12">
        <f t="shared" si="3"/>
        <v>1</v>
      </c>
      <c r="N11" s="12"/>
      <c r="O11" s="12">
        <v>1</v>
      </c>
      <c r="P11" s="12"/>
    </row>
    <row r="12" spans="1:16" ht="19.5" customHeight="1">
      <c r="A12" s="12">
        <v>3</v>
      </c>
      <c r="B12" s="6" t="s">
        <v>36</v>
      </c>
      <c r="C12" s="12">
        <v>58</v>
      </c>
      <c r="D12" s="12">
        <v>59</v>
      </c>
      <c r="E12" s="12"/>
      <c r="F12" s="12">
        <f t="shared" si="2"/>
        <v>3</v>
      </c>
      <c r="G12" s="12">
        <v>1</v>
      </c>
      <c r="H12" s="12">
        <v>2</v>
      </c>
      <c r="I12" s="12"/>
      <c r="J12" s="12">
        <v>59</v>
      </c>
      <c r="K12" s="12">
        <v>59</v>
      </c>
      <c r="L12" s="12"/>
      <c r="M12" s="12">
        <f t="shared" si="3"/>
        <v>0</v>
      </c>
      <c r="N12" s="12"/>
      <c r="O12" s="12"/>
      <c r="P12" s="12"/>
    </row>
    <row r="13" spans="1:16" ht="19.5" customHeight="1">
      <c r="A13" s="12">
        <v>4</v>
      </c>
      <c r="B13" s="6" t="s">
        <v>77</v>
      </c>
      <c r="C13" s="12">
        <v>41</v>
      </c>
      <c r="D13" s="12">
        <v>41</v>
      </c>
      <c r="E13" s="12"/>
      <c r="F13" s="12">
        <f t="shared" si="2"/>
        <v>0</v>
      </c>
      <c r="G13" s="12"/>
      <c r="H13" s="12"/>
      <c r="I13" s="12"/>
      <c r="J13" s="12">
        <v>41</v>
      </c>
      <c r="K13" s="12">
        <v>41</v>
      </c>
      <c r="L13" s="12"/>
      <c r="M13" s="12">
        <f t="shared" si="3"/>
        <v>0</v>
      </c>
      <c r="N13" s="12"/>
      <c r="O13" s="12"/>
      <c r="P13" s="12"/>
    </row>
    <row r="14" spans="1:16" ht="19.5" customHeight="1">
      <c r="A14" s="12" t="s">
        <v>78</v>
      </c>
      <c r="B14" s="6" t="s">
        <v>79</v>
      </c>
      <c r="C14" s="12">
        <v>13</v>
      </c>
      <c r="D14" s="12">
        <v>14</v>
      </c>
      <c r="E14" s="12"/>
      <c r="F14" s="12">
        <f t="shared" si="2"/>
        <v>1</v>
      </c>
      <c r="G14" s="12"/>
      <c r="H14" s="12">
        <v>1</v>
      </c>
      <c r="I14" s="12"/>
      <c r="J14" s="12">
        <v>13</v>
      </c>
      <c r="K14" s="12">
        <v>14</v>
      </c>
      <c r="L14" s="12"/>
      <c r="M14" s="12">
        <f t="shared" si="3"/>
        <v>0</v>
      </c>
      <c r="N14" s="12"/>
      <c r="O14" s="12"/>
      <c r="P14" s="12"/>
    </row>
    <row r="15" spans="1:16" ht="19.5" customHeight="1">
      <c r="A15" s="12" t="s">
        <v>78</v>
      </c>
      <c r="B15" s="6" t="s">
        <v>81</v>
      </c>
      <c r="C15" s="12">
        <v>7</v>
      </c>
      <c r="D15" s="12">
        <v>7</v>
      </c>
      <c r="E15" s="12"/>
      <c r="F15" s="12">
        <f t="shared" si="2"/>
        <v>0</v>
      </c>
      <c r="G15" s="12"/>
      <c r="H15" s="12"/>
      <c r="I15" s="12"/>
      <c r="J15" s="12">
        <v>7</v>
      </c>
      <c r="K15" s="12">
        <v>7</v>
      </c>
      <c r="L15" s="12"/>
      <c r="M15" s="12">
        <f t="shared" si="3"/>
        <v>0</v>
      </c>
      <c r="N15" s="12"/>
      <c r="O15" s="12"/>
      <c r="P15" s="12"/>
    </row>
    <row r="16" spans="1:16" ht="19.5" customHeight="1">
      <c r="A16" s="12" t="s">
        <v>78</v>
      </c>
      <c r="B16" s="6" t="s">
        <v>80</v>
      </c>
      <c r="C16" s="12">
        <v>6</v>
      </c>
      <c r="D16" s="12">
        <v>6</v>
      </c>
      <c r="E16" s="12"/>
      <c r="F16" s="12">
        <f t="shared" si="2"/>
        <v>0</v>
      </c>
      <c r="G16" s="12"/>
      <c r="H16" s="12"/>
      <c r="I16" s="12"/>
      <c r="J16" s="12">
        <v>6</v>
      </c>
      <c r="K16" s="12">
        <v>6</v>
      </c>
      <c r="L16" s="12"/>
      <c r="M16" s="12">
        <f t="shared" si="3"/>
        <v>0</v>
      </c>
      <c r="N16" s="12"/>
      <c r="O16" s="12"/>
      <c r="P16" s="12"/>
    </row>
    <row r="17" spans="1:16" ht="19.5" customHeight="1">
      <c r="A17" s="12">
        <v>4</v>
      </c>
      <c r="B17" s="6" t="s">
        <v>82</v>
      </c>
      <c r="C17" s="12">
        <v>20</v>
      </c>
      <c r="D17" s="12">
        <v>20</v>
      </c>
      <c r="E17" s="12"/>
      <c r="F17" s="12">
        <f t="shared" si="2"/>
        <v>0</v>
      </c>
      <c r="G17" s="12"/>
      <c r="H17" s="12"/>
      <c r="I17" s="12"/>
      <c r="J17" s="12">
        <v>20</v>
      </c>
      <c r="K17" s="12">
        <v>20</v>
      </c>
      <c r="L17" s="12"/>
      <c r="M17" s="12">
        <f t="shared" si="3"/>
        <v>0</v>
      </c>
      <c r="N17" s="12"/>
      <c r="O17" s="12"/>
      <c r="P17" s="12"/>
    </row>
    <row r="18" spans="1:16" ht="19.5" customHeight="1">
      <c r="A18" s="12">
        <v>5</v>
      </c>
      <c r="B18" s="6" t="s">
        <v>83</v>
      </c>
      <c r="C18" s="12">
        <v>41</v>
      </c>
      <c r="D18" s="12">
        <v>41</v>
      </c>
      <c r="E18" s="12"/>
      <c r="F18" s="12">
        <f t="shared" si="2"/>
        <v>2</v>
      </c>
      <c r="G18" s="12"/>
      <c r="H18" s="12">
        <v>2</v>
      </c>
      <c r="I18" s="12"/>
      <c r="J18" s="12">
        <v>39</v>
      </c>
      <c r="K18" s="12">
        <v>40</v>
      </c>
      <c r="L18" s="12"/>
      <c r="M18" s="12">
        <f t="shared" si="3"/>
        <v>1</v>
      </c>
      <c r="N18" s="12"/>
      <c r="O18" s="12">
        <v>1</v>
      </c>
      <c r="P18" s="12"/>
    </row>
    <row r="19" spans="1:16" ht="19.5" customHeight="1">
      <c r="A19" s="12">
        <v>6</v>
      </c>
      <c r="B19" s="6" t="s">
        <v>84</v>
      </c>
      <c r="C19" s="12">
        <v>56</v>
      </c>
      <c r="D19" s="12">
        <v>58</v>
      </c>
      <c r="E19" s="12"/>
      <c r="F19" s="12">
        <f t="shared" si="2"/>
        <v>0</v>
      </c>
      <c r="G19" s="12"/>
      <c r="H19" s="12"/>
      <c r="I19" s="12"/>
      <c r="J19" s="12">
        <v>58</v>
      </c>
      <c r="K19" s="12">
        <v>57</v>
      </c>
      <c r="L19" s="12"/>
      <c r="M19" s="12">
        <f t="shared" si="3"/>
        <v>1</v>
      </c>
      <c r="N19" s="12"/>
      <c r="O19" s="12">
        <v>1</v>
      </c>
      <c r="P19" s="12"/>
    </row>
    <row r="20" spans="1:16" ht="19.5" customHeight="1">
      <c r="A20" s="12">
        <v>7</v>
      </c>
      <c r="B20" s="6" t="s">
        <v>85</v>
      </c>
      <c r="C20" s="12">
        <v>69</v>
      </c>
      <c r="D20" s="12">
        <v>70</v>
      </c>
      <c r="E20" s="12"/>
      <c r="F20" s="12">
        <f t="shared" si="2"/>
        <v>2</v>
      </c>
      <c r="G20" s="12"/>
      <c r="H20" s="12">
        <v>2</v>
      </c>
      <c r="I20" s="12"/>
      <c r="J20" s="12">
        <v>66</v>
      </c>
      <c r="K20" s="12">
        <v>69</v>
      </c>
      <c r="L20" s="12"/>
      <c r="M20" s="12">
        <f t="shared" si="3"/>
        <v>0</v>
      </c>
      <c r="N20" s="12"/>
      <c r="O20" s="12"/>
      <c r="P20" s="12"/>
    </row>
    <row r="21" spans="1:16" ht="19.5" customHeight="1">
      <c r="A21" s="12">
        <v>8</v>
      </c>
      <c r="B21" s="6" t="s">
        <v>46</v>
      </c>
      <c r="C21" s="12">
        <v>50</v>
      </c>
      <c r="D21" s="12">
        <v>50</v>
      </c>
      <c r="E21" s="12"/>
      <c r="F21" s="12">
        <f t="shared" si="2"/>
        <v>2</v>
      </c>
      <c r="G21" s="12">
        <v>2</v>
      </c>
      <c r="H21" s="12"/>
      <c r="I21" s="12"/>
      <c r="J21" s="12">
        <v>48</v>
      </c>
      <c r="K21" s="12">
        <v>49</v>
      </c>
      <c r="L21" s="12"/>
      <c r="M21" s="12">
        <f t="shared" si="3"/>
        <v>1</v>
      </c>
      <c r="N21" s="12">
        <v>1</v>
      </c>
      <c r="O21" s="12"/>
      <c r="P21" s="12"/>
    </row>
    <row r="22" spans="1:16" ht="19.5" customHeight="1">
      <c r="A22" s="12">
        <v>9</v>
      </c>
      <c r="B22" s="6" t="s">
        <v>86</v>
      </c>
      <c r="C22" s="12">
        <v>59</v>
      </c>
      <c r="D22" s="12">
        <v>64</v>
      </c>
      <c r="E22" s="12"/>
      <c r="F22" s="12">
        <f t="shared" si="2"/>
        <v>0</v>
      </c>
      <c r="G22" s="12"/>
      <c r="H22" s="12"/>
      <c r="I22" s="12"/>
      <c r="J22" s="12">
        <v>59</v>
      </c>
      <c r="K22" s="12">
        <v>63</v>
      </c>
      <c r="L22" s="12"/>
      <c r="M22" s="12">
        <f t="shared" si="3"/>
        <v>1</v>
      </c>
      <c r="N22" s="12"/>
      <c r="O22" s="12">
        <v>1</v>
      </c>
      <c r="P22" s="12"/>
    </row>
    <row r="23" spans="1:16" ht="19.5" customHeight="1">
      <c r="A23" s="12">
        <v>10</v>
      </c>
      <c r="B23" s="6" t="s">
        <v>87</v>
      </c>
      <c r="C23" s="12">
        <v>31</v>
      </c>
      <c r="D23" s="12">
        <v>31</v>
      </c>
      <c r="E23" s="12"/>
      <c r="F23" s="12">
        <f t="shared" si="2"/>
        <v>1</v>
      </c>
      <c r="G23" s="12"/>
      <c r="H23" s="12">
        <v>1</v>
      </c>
      <c r="I23" s="12"/>
      <c r="J23" s="12">
        <v>28</v>
      </c>
      <c r="K23" s="12">
        <v>30</v>
      </c>
      <c r="L23" s="12"/>
      <c r="M23" s="12">
        <f t="shared" si="3"/>
        <v>0</v>
      </c>
      <c r="N23" s="12"/>
      <c r="O23" s="12"/>
      <c r="P23" s="12"/>
    </row>
    <row r="24" spans="1:16" ht="19.5" customHeight="1">
      <c r="A24" s="12" t="s">
        <v>78</v>
      </c>
      <c r="B24" s="6" t="s">
        <v>88</v>
      </c>
      <c r="C24" s="12">
        <v>14</v>
      </c>
      <c r="D24" s="12">
        <v>14</v>
      </c>
      <c r="E24" s="12"/>
      <c r="F24" s="12">
        <f t="shared" si="2"/>
        <v>1</v>
      </c>
      <c r="G24" s="12"/>
      <c r="H24" s="12">
        <v>1</v>
      </c>
      <c r="I24" s="12"/>
      <c r="J24" s="12">
        <v>13</v>
      </c>
      <c r="K24" s="12">
        <v>14</v>
      </c>
      <c r="L24" s="12"/>
      <c r="M24" s="12">
        <f t="shared" si="3"/>
        <v>0</v>
      </c>
      <c r="N24" s="12"/>
      <c r="O24" s="12"/>
      <c r="P24" s="12"/>
    </row>
    <row r="25" spans="1:16" ht="19.5" customHeight="1">
      <c r="A25" s="12">
        <v>11</v>
      </c>
      <c r="B25" s="6" t="s">
        <v>89</v>
      </c>
      <c r="C25" s="12">
        <v>28</v>
      </c>
      <c r="D25" s="12">
        <v>28</v>
      </c>
      <c r="E25" s="12"/>
      <c r="F25" s="12">
        <f t="shared" si="2"/>
        <v>1</v>
      </c>
      <c r="G25" s="12"/>
      <c r="H25" s="12">
        <v>1</v>
      </c>
      <c r="I25" s="12"/>
      <c r="J25" s="12">
        <v>28</v>
      </c>
      <c r="K25" s="12">
        <v>28</v>
      </c>
      <c r="L25" s="12"/>
      <c r="M25" s="12">
        <f t="shared" si="3"/>
        <v>0</v>
      </c>
      <c r="N25" s="12"/>
      <c r="O25" s="12"/>
      <c r="P25" s="12"/>
    </row>
    <row r="26" spans="1:16" ht="19.5" customHeight="1">
      <c r="A26" s="12">
        <v>12</v>
      </c>
      <c r="B26" s="6" t="s">
        <v>90</v>
      </c>
      <c r="C26" s="12">
        <v>40</v>
      </c>
      <c r="D26" s="12">
        <v>39</v>
      </c>
      <c r="E26" s="12"/>
      <c r="F26" s="12">
        <f t="shared" si="2"/>
        <v>1</v>
      </c>
      <c r="G26" s="12"/>
      <c r="H26" s="12">
        <v>1</v>
      </c>
      <c r="I26" s="12"/>
      <c r="J26" s="12">
        <v>38</v>
      </c>
      <c r="K26" s="12">
        <v>39</v>
      </c>
      <c r="L26" s="12"/>
      <c r="M26" s="12">
        <f t="shared" si="3"/>
        <v>1</v>
      </c>
      <c r="N26" s="12"/>
      <c r="O26" s="12">
        <v>1</v>
      </c>
      <c r="P26" s="12"/>
    </row>
    <row r="27" spans="1:16" ht="19.5" customHeight="1">
      <c r="A27" s="12" t="s">
        <v>78</v>
      </c>
      <c r="B27" s="6" t="s">
        <v>91</v>
      </c>
      <c r="C27" s="12">
        <v>18</v>
      </c>
      <c r="D27" s="12">
        <v>18</v>
      </c>
      <c r="E27" s="12"/>
      <c r="F27" s="12">
        <f t="shared" si="2"/>
        <v>0</v>
      </c>
      <c r="G27" s="12"/>
      <c r="H27" s="12"/>
      <c r="I27" s="12"/>
      <c r="J27" s="12">
        <v>17</v>
      </c>
      <c r="K27" s="12">
        <v>18</v>
      </c>
      <c r="L27" s="12"/>
      <c r="M27" s="12">
        <f t="shared" si="3"/>
        <v>0</v>
      </c>
      <c r="N27" s="12"/>
      <c r="O27" s="12"/>
      <c r="P27" s="12"/>
    </row>
    <row r="28" spans="1:16" ht="19.5" customHeight="1">
      <c r="A28" s="12" t="s">
        <v>78</v>
      </c>
      <c r="B28" s="6" t="s">
        <v>92</v>
      </c>
      <c r="C28" s="12">
        <v>16</v>
      </c>
      <c r="D28" s="12">
        <v>16</v>
      </c>
      <c r="E28" s="12"/>
      <c r="F28" s="12">
        <f t="shared" si="2"/>
        <v>0</v>
      </c>
      <c r="G28" s="12"/>
      <c r="H28" s="12"/>
      <c r="I28" s="12"/>
      <c r="J28" s="12">
        <v>15</v>
      </c>
      <c r="K28" s="12">
        <v>15</v>
      </c>
      <c r="L28" s="12"/>
      <c r="M28" s="12">
        <f t="shared" si="3"/>
        <v>0</v>
      </c>
      <c r="N28" s="12"/>
      <c r="O28" s="12"/>
      <c r="P28" s="12"/>
    </row>
    <row r="29" spans="1:16" ht="19.5" customHeight="1">
      <c r="A29" s="12">
        <v>13</v>
      </c>
      <c r="B29" s="6" t="s">
        <v>51</v>
      </c>
      <c r="C29" s="12">
        <v>54</v>
      </c>
      <c r="D29" s="12">
        <v>55</v>
      </c>
      <c r="E29" s="12"/>
      <c r="F29" s="12">
        <f t="shared" si="2"/>
        <v>3</v>
      </c>
      <c r="G29" s="12">
        <v>1</v>
      </c>
      <c r="H29" s="12">
        <v>2</v>
      </c>
      <c r="I29" s="12"/>
      <c r="J29" s="12">
        <v>54</v>
      </c>
      <c r="K29" s="12">
        <v>54</v>
      </c>
      <c r="L29" s="12"/>
      <c r="M29" s="12">
        <f t="shared" si="3"/>
        <v>1</v>
      </c>
      <c r="N29" s="12"/>
      <c r="O29" s="12">
        <v>1</v>
      </c>
      <c r="P29" s="12"/>
    </row>
    <row r="30" spans="1:16" ht="19.5" customHeight="1">
      <c r="A30" s="12" t="s">
        <v>78</v>
      </c>
      <c r="B30" s="6" t="s">
        <v>93</v>
      </c>
      <c r="C30" s="12">
        <v>97</v>
      </c>
      <c r="D30" s="12">
        <v>98</v>
      </c>
      <c r="E30" s="12"/>
      <c r="F30" s="12">
        <f t="shared" si="2"/>
        <v>1</v>
      </c>
      <c r="G30" s="12"/>
      <c r="H30" s="12">
        <v>1</v>
      </c>
      <c r="I30" s="12"/>
      <c r="J30" s="12">
        <v>97</v>
      </c>
      <c r="K30" s="12">
        <v>97</v>
      </c>
      <c r="L30" s="12"/>
      <c r="M30" s="12">
        <f t="shared" si="3"/>
        <v>0</v>
      </c>
      <c r="N30" s="12"/>
      <c r="O30" s="12"/>
      <c r="P30" s="12"/>
    </row>
    <row r="31" spans="1:16" ht="19.5" customHeight="1">
      <c r="A31" s="12">
        <v>14</v>
      </c>
      <c r="B31" s="6" t="s">
        <v>94</v>
      </c>
      <c r="C31" s="12">
        <v>51</v>
      </c>
      <c r="D31" s="12">
        <v>51</v>
      </c>
      <c r="E31" s="12"/>
      <c r="F31" s="12">
        <f t="shared" si="2"/>
        <v>2</v>
      </c>
      <c r="G31" s="12">
        <v>1</v>
      </c>
      <c r="H31" s="12">
        <v>1</v>
      </c>
      <c r="I31" s="12"/>
      <c r="J31" s="12">
        <v>50</v>
      </c>
      <c r="K31" s="12">
        <v>50</v>
      </c>
      <c r="L31" s="12"/>
      <c r="M31" s="12">
        <f t="shared" si="3"/>
        <v>1</v>
      </c>
      <c r="N31" s="12"/>
      <c r="O31" s="12">
        <v>1</v>
      </c>
      <c r="P31" s="12"/>
    </row>
    <row r="32" spans="1:16" ht="19.5" customHeight="1">
      <c r="A32" s="12" t="s">
        <v>78</v>
      </c>
      <c r="B32" s="6" t="s">
        <v>95</v>
      </c>
      <c r="C32" s="12">
        <v>12</v>
      </c>
      <c r="D32" s="12">
        <v>12</v>
      </c>
      <c r="E32" s="12"/>
      <c r="F32" s="12">
        <f t="shared" si="2"/>
        <v>1</v>
      </c>
      <c r="G32" s="12"/>
      <c r="H32" s="12">
        <v>1</v>
      </c>
      <c r="I32" s="12"/>
      <c r="J32" s="12">
        <v>12</v>
      </c>
      <c r="K32" s="12">
        <v>12</v>
      </c>
      <c r="L32" s="12"/>
      <c r="M32" s="12">
        <f t="shared" si="3"/>
        <v>0</v>
      </c>
      <c r="N32" s="12"/>
      <c r="O32" s="12"/>
      <c r="P32" s="12"/>
    </row>
    <row r="33" spans="1:16" ht="19.5" customHeight="1">
      <c r="A33" s="12">
        <v>15</v>
      </c>
      <c r="B33" s="6" t="s">
        <v>96</v>
      </c>
      <c r="C33" s="12">
        <v>36</v>
      </c>
      <c r="D33" s="12">
        <v>39</v>
      </c>
      <c r="E33" s="12"/>
      <c r="F33" s="12">
        <f t="shared" si="2"/>
        <v>1</v>
      </c>
      <c r="G33" s="12"/>
      <c r="H33" s="12">
        <v>1</v>
      </c>
      <c r="I33" s="12"/>
      <c r="J33" s="12">
        <v>38</v>
      </c>
      <c r="K33" s="12">
        <v>38</v>
      </c>
      <c r="L33" s="12"/>
      <c r="M33" s="12">
        <f t="shared" si="3"/>
        <v>0</v>
      </c>
      <c r="N33" s="12"/>
      <c r="O33" s="12"/>
      <c r="P33" s="12"/>
    </row>
    <row r="34" spans="1:16" ht="19.5" customHeight="1">
      <c r="A34" s="12">
        <v>16</v>
      </c>
      <c r="B34" s="6" t="s">
        <v>97</v>
      </c>
      <c r="C34" s="12">
        <v>54</v>
      </c>
      <c r="D34" s="12">
        <v>54</v>
      </c>
      <c r="E34" s="12"/>
      <c r="F34" s="12">
        <f t="shared" si="2"/>
        <v>2</v>
      </c>
      <c r="G34" s="12">
        <v>1</v>
      </c>
      <c r="H34" s="12">
        <v>1</v>
      </c>
      <c r="I34" s="12"/>
      <c r="J34" s="12">
        <v>54</v>
      </c>
      <c r="K34" s="12">
        <v>53</v>
      </c>
      <c r="L34" s="12"/>
      <c r="M34" s="12">
        <f t="shared" si="3"/>
        <v>1</v>
      </c>
      <c r="N34" s="12"/>
      <c r="O34" s="12">
        <v>1</v>
      </c>
      <c r="P34" s="12"/>
    </row>
    <row r="35" spans="1:16" ht="19.5" customHeight="1">
      <c r="A35" s="12">
        <v>17</v>
      </c>
      <c r="B35" s="6" t="s">
        <v>98</v>
      </c>
      <c r="C35" s="12">
        <v>32</v>
      </c>
      <c r="D35" s="12">
        <v>36</v>
      </c>
      <c r="E35" s="12"/>
      <c r="F35" s="12">
        <f t="shared" si="2"/>
        <v>0</v>
      </c>
      <c r="G35" s="12"/>
      <c r="H35" s="12"/>
      <c r="I35" s="12"/>
      <c r="J35" s="12">
        <v>33</v>
      </c>
      <c r="K35" s="12">
        <v>36</v>
      </c>
      <c r="L35" s="12"/>
      <c r="M35" s="12">
        <f t="shared" si="3"/>
        <v>0</v>
      </c>
      <c r="N35" s="12"/>
      <c r="O35" s="12"/>
      <c r="P35" s="12"/>
    </row>
    <row r="36" spans="1:16" ht="19.5" customHeight="1">
      <c r="A36" s="12" t="s">
        <v>78</v>
      </c>
      <c r="B36" s="6" t="s">
        <v>99</v>
      </c>
      <c r="C36" s="12">
        <v>20</v>
      </c>
      <c r="D36" s="12">
        <v>21</v>
      </c>
      <c r="E36" s="12"/>
      <c r="F36" s="12">
        <f t="shared" si="2"/>
        <v>0</v>
      </c>
      <c r="G36" s="12"/>
      <c r="H36" s="12"/>
      <c r="I36" s="12"/>
      <c r="J36" s="12">
        <v>20</v>
      </c>
      <c r="K36" s="12">
        <v>21</v>
      </c>
      <c r="L36" s="12"/>
      <c r="M36" s="12">
        <f t="shared" si="3"/>
        <v>0</v>
      </c>
      <c r="N36" s="12"/>
      <c r="O36" s="12"/>
      <c r="P36" s="12"/>
    </row>
    <row r="37" spans="1:16" ht="19.5" customHeight="1">
      <c r="A37" s="12" t="s">
        <v>78</v>
      </c>
      <c r="B37" s="6" t="s">
        <v>100</v>
      </c>
      <c r="C37" s="12">
        <v>17</v>
      </c>
      <c r="D37" s="12">
        <v>19</v>
      </c>
      <c r="E37" s="12"/>
      <c r="F37" s="12">
        <f t="shared" si="2"/>
        <v>1</v>
      </c>
      <c r="G37" s="12"/>
      <c r="H37" s="12">
        <v>1</v>
      </c>
      <c r="I37" s="12"/>
      <c r="J37" s="12">
        <v>17</v>
      </c>
      <c r="K37" s="12">
        <v>19</v>
      </c>
      <c r="L37" s="12"/>
      <c r="M37" s="12">
        <f t="shared" si="3"/>
        <v>0</v>
      </c>
      <c r="N37" s="12"/>
      <c r="O37" s="12"/>
      <c r="P37" s="12"/>
    </row>
    <row r="38" spans="1:16" ht="19.5" customHeight="1">
      <c r="A38" s="12">
        <v>18</v>
      </c>
      <c r="B38" s="6" t="s">
        <v>101</v>
      </c>
      <c r="C38" s="12">
        <v>61</v>
      </c>
      <c r="D38" s="12">
        <v>64</v>
      </c>
      <c r="E38" s="12"/>
      <c r="F38" s="12">
        <f t="shared" si="2"/>
        <v>4</v>
      </c>
      <c r="G38" s="12">
        <v>2</v>
      </c>
      <c r="H38" s="12">
        <v>2</v>
      </c>
      <c r="I38" s="12"/>
      <c r="J38" s="12">
        <v>56</v>
      </c>
      <c r="K38" s="12">
        <v>63</v>
      </c>
      <c r="L38" s="12"/>
      <c r="M38" s="12">
        <f t="shared" si="3"/>
        <v>1</v>
      </c>
      <c r="N38" s="12"/>
      <c r="O38" s="12">
        <v>1</v>
      </c>
      <c r="P38" s="12"/>
    </row>
    <row r="39" spans="1:16" ht="19.5" customHeight="1">
      <c r="A39" s="12">
        <v>19</v>
      </c>
      <c r="B39" s="6" t="s">
        <v>65</v>
      </c>
      <c r="C39" s="12">
        <v>33</v>
      </c>
      <c r="D39" s="12">
        <v>33</v>
      </c>
      <c r="E39" s="12"/>
      <c r="F39" s="12">
        <f t="shared" si="2"/>
        <v>1</v>
      </c>
      <c r="G39" s="12">
        <v>1</v>
      </c>
      <c r="H39" s="12"/>
      <c r="I39" s="12"/>
      <c r="J39" s="12">
        <v>32</v>
      </c>
      <c r="K39" s="12">
        <v>33</v>
      </c>
      <c r="L39" s="12"/>
      <c r="M39" s="12">
        <f t="shared" si="3"/>
        <v>0</v>
      </c>
      <c r="N39" s="12"/>
      <c r="O39" s="12"/>
      <c r="P39" s="12"/>
    </row>
    <row r="40" spans="1:16" ht="19.5" customHeight="1">
      <c r="A40" s="12">
        <v>20</v>
      </c>
      <c r="B40" s="6" t="s">
        <v>102</v>
      </c>
      <c r="C40" s="12">
        <v>19</v>
      </c>
      <c r="D40" s="12">
        <v>20</v>
      </c>
      <c r="E40" s="12"/>
      <c r="F40" s="12">
        <f t="shared" si="2"/>
        <v>0</v>
      </c>
      <c r="G40" s="12"/>
      <c r="H40" s="12"/>
      <c r="I40" s="12"/>
      <c r="J40" s="12">
        <v>18</v>
      </c>
      <c r="K40" s="12">
        <v>20</v>
      </c>
      <c r="L40" s="12"/>
      <c r="M40" s="12">
        <f t="shared" si="3"/>
        <v>1</v>
      </c>
      <c r="N40" s="12">
        <v>1</v>
      </c>
      <c r="O40" s="12"/>
      <c r="P40" s="12"/>
    </row>
    <row r="41" spans="1:16" ht="19.5" customHeight="1">
      <c r="A41" s="12">
        <v>21</v>
      </c>
      <c r="B41" s="6" t="s">
        <v>47</v>
      </c>
      <c r="C41" s="12">
        <v>39</v>
      </c>
      <c r="D41" s="12">
        <v>39</v>
      </c>
      <c r="E41" s="12"/>
      <c r="F41" s="12">
        <f t="shared" si="2"/>
        <v>0</v>
      </c>
      <c r="G41" s="12"/>
      <c r="H41" s="12"/>
      <c r="I41" s="12"/>
      <c r="J41" s="12">
        <v>36</v>
      </c>
      <c r="K41" s="12">
        <v>39</v>
      </c>
      <c r="L41" s="12"/>
      <c r="M41" s="12">
        <f t="shared" si="3"/>
        <v>0</v>
      </c>
      <c r="N41" s="12"/>
      <c r="O41" s="12"/>
      <c r="P41" s="12"/>
    </row>
    <row r="42" spans="1:16" ht="19.5" customHeight="1">
      <c r="A42" s="12" t="s">
        <v>78</v>
      </c>
      <c r="B42" s="6" t="s">
        <v>103</v>
      </c>
      <c r="C42" s="12">
        <v>198</v>
      </c>
      <c r="D42" s="12">
        <v>202</v>
      </c>
      <c r="E42" s="12"/>
      <c r="F42" s="12">
        <f t="shared" si="2"/>
        <v>13</v>
      </c>
      <c r="G42" s="12">
        <v>11</v>
      </c>
      <c r="H42" s="12">
        <v>2</v>
      </c>
      <c r="I42" s="12"/>
      <c r="J42" s="12">
        <v>176</v>
      </c>
      <c r="K42" s="12">
        <v>199</v>
      </c>
      <c r="L42" s="12"/>
      <c r="M42" s="12">
        <f t="shared" si="3"/>
        <v>4</v>
      </c>
      <c r="N42" s="12">
        <v>2</v>
      </c>
      <c r="O42" s="12">
        <v>2</v>
      </c>
      <c r="P42" s="12"/>
    </row>
    <row r="43" spans="1:16" ht="19.5" customHeight="1">
      <c r="A43" s="12" t="s">
        <v>78</v>
      </c>
      <c r="B43" s="6" t="s">
        <v>104</v>
      </c>
      <c r="C43" s="12">
        <v>10</v>
      </c>
      <c r="D43" s="12">
        <v>10</v>
      </c>
      <c r="E43" s="12"/>
      <c r="F43" s="12">
        <f t="shared" si="2"/>
        <v>0</v>
      </c>
      <c r="G43" s="12"/>
      <c r="H43" s="12"/>
      <c r="I43" s="12"/>
      <c r="J43" s="12">
        <v>10</v>
      </c>
      <c r="K43" s="12">
        <v>10</v>
      </c>
      <c r="L43" s="12"/>
      <c r="M43" s="12">
        <f t="shared" si="3"/>
        <v>0</v>
      </c>
      <c r="N43" s="12"/>
      <c r="O43" s="12"/>
      <c r="P43" s="12"/>
    </row>
    <row r="44" spans="1:16" ht="19.5" customHeight="1">
      <c r="A44" s="12" t="s">
        <v>78</v>
      </c>
      <c r="B44" s="6" t="s">
        <v>105</v>
      </c>
      <c r="C44" s="12">
        <v>12</v>
      </c>
      <c r="D44" s="12">
        <v>12</v>
      </c>
      <c r="E44" s="12"/>
      <c r="F44" s="12">
        <f t="shared" si="2"/>
        <v>0</v>
      </c>
      <c r="G44" s="12"/>
      <c r="H44" s="12"/>
      <c r="I44" s="12"/>
      <c r="J44" s="12">
        <v>11</v>
      </c>
      <c r="K44" s="12">
        <v>12</v>
      </c>
      <c r="L44" s="12"/>
      <c r="M44" s="12">
        <f t="shared" si="3"/>
        <v>0</v>
      </c>
      <c r="N44" s="12"/>
      <c r="O44" s="12"/>
      <c r="P44" s="12"/>
    </row>
    <row r="45" spans="1:16" ht="19.5" customHeight="1">
      <c r="A45" s="12" t="s">
        <v>78</v>
      </c>
      <c r="B45" s="6" t="s">
        <v>106</v>
      </c>
      <c r="C45" s="12">
        <v>14</v>
      </c>
      <c r="D45" s="12">
        <v>14</v>
      </c>
      <c r="E45" s="12"/>
      <c r="F45" s="12">
        <f t="shared" si="2"/>
        <v>0</v>
      </c>
      <c r="G45" s="12"/>
      <c r="H45" s="12"/>
      <c r="I45" s="12"/>
      <c r="J45" s="12">
        <v>14</v>
      </c>
      <c r="K45" s="12">
        <v>14</v>
      </c>
      <c r="L45" s="12"/>
      <c r="M45" s="12">
        <f t="shared" si="3"/>
        <v>0</v>
      </c>
      <c r="N45" s="12"/>
      <c r="O45" s="12"/>
      <c r="P45" s="12"/>
    </row>
    <row r="46" spans="1:16" ht="19.5" customHeight="1">
      <c r="A46" s="12" t="s">
        <v>78</v>
      </c>
      <c r="B46" s="6" t="s">
        <v>107</v>
      </c>
      <c r="C46" s="12">
        <v>11</v>
      </c>
      <c r="D46" s="12">
        <v>11</v>
      </c>
      <c r="E46" s="12"/>
      <c r="F46" s="12">
        <f t="shared" si="2"/>
        <v>0</v>
      </c>
      <c r="G46" s="12"/>
      <c r="H46" s="12"/>
      <c r="I46" s="12"/>
      <c r="J46" s="12">
        <v>10</v>
      </c>
      <c r="K46" s="12">
        <v>11</v>
      </c>
      <c r="L46" s="12"/>
      <c r="M46" s="12">
        <f t="shared" si="3"/>
        <v>0</v>
      </c>
      <c r="N46" s="12"/>
      <c r="O46" s="12"/>
      <c r="P46" s="12"/>
    </row>
    <row r="47" spans="1:16" ht="19.5" customHeight="1">
      <c r="A47" s="12" t="s">
        <v>78</v>
      </c>
      <c r="B47" s="6" t="s">
        <v>108</v>
      </c>
      <c r="C47" s="12">
        <v>15</v>
      </c>
      <c r="D47" s="12">
        <v>15</v>
      </c>
      <c r="E47" s="12"/>
      <c r="F47" s="12">
        <f t="shared" si="2"/>
        <v>0</v>
      </c>
      <c r="G47" s="12"/>
      <c r="H47" s="12"/>
      <c r="I47" s="12"/>
      <c r="J47" s="12">
        <v>15</v>
      </c>
      <c r="K47" s="12">
        <v>15</v>
      </c>
      <c r="L47" s="12"/>
      <c r="M47" s="12">
        <f t="shared" si="3"/>
        <v>0</v>
      </c>
      <c r="N47" s="12"/>
      <c r="O47" s="12"/>
      <c r="P47" s="12"/>
    </row>
    <row r="48" spans="1:16" ht="19.5" customHeight="1">
      <c r="A48" s="12" t="s">
        <v>78</v>
      </c>
      <c r="B48" s="6" t="s">
        <v>109</v>
      </c>
      <c r="C48" s="12">
        <v>16</v>
      </c>
      <c r="D48" s="12">
        <v>16</v>
      </c>
      <c r="E48" s="12"/>
      <c r="F48" s="12">
        <f t="shared" si="2"/>
        <v>0</v>
      </c>
      <c r="G48" s="12"/>
      <c r="H48" s="12"/>
      <c r="I48" s="12"/>
      <c r="J48" s="12">
        <v>16</v>
      </c>
      <c r="K48" s="12">
        <v>16</v>
      </c>
      <c r="L48" s="12"/>
      <c r="M48" s="12">
        <f t="shared" si="3"/>
        <v>0</v>
      </c>
      <c r="N48" s="12"/>
      <c r="O48" s="12"/>
      <c r="P48" s="12"/>
    </row>
    <row r="49" spans="1:16" ht="19.5" customHeight="1">
      <c r="A49" s="12" t="s">
        <v>78</v>
      </c>
      <c r="B49" s="6" t="s">
        <v>110</v>
      </c>
      <c r="C49" s="12">
        <v>13</v>
      </c>
      <c r="D49" s="12">
        <v>13</v>
      </c>
      <c r="E49" s="12"/>
      <c r="F49" s="12">
        <f t="shared" si="2"/>
        <v>0</v>
      </c>
      <c r="G49" s="12"/>
      <c r="H49" s="12"/>
      <c r="I49" s="12"/>
      <c r="J49" s="12">
        <v>13</v>
      </c>
      <c r="K49" s="12">
        <v>13</v>
      </c>
      <c r="L49" s="12"/>
      <c r="M49" s="12">
        <f t="shared" si="3"/>
        <v>0</v>
      </c>
      <c r="N49" s="12"/>
      <c r="O49" s="12"/>
      <c r="P49" s="12"/>
    </row>
    <row r="50" spans="1:16" ht="19.5" customHeight="1">
      <c r="A50" s="12" t="s">
        <v>78</v>
      </c>
      <c r="B50" s="6" t="s">
        <v>111</v>
      </c>
      <c r="C50" s="12">
        <v>13</v>
      </c>
      <c r="D50" s="12">
        <v>13</v>
      </c>
      <c r="E50" s="12"/>
      <c r="F50" s="12">
        <f t="shared" si="2"/>
        <v>0</v>
      </c>
      <c r="G50" s="12"/>
      <c r="H50" s="12"/>
      <c r="I50" s="12"/>
      <c r="J50" s="12">
        <v>13</v>
      </c>
      <c r="K50" s="12">
        <v>13</v>
      </c>
      <c r="L50" s="12"/>
      <c r="M50" s="12">
        <f t="shared" si="3"/>
        <v>0</v>
      </c>
      <c r="N50" s="12"/>
      <c r="O50" s="12"/>
      <c r="P50" s="12"/>
    </row>
    <row r="51" spans="1:16" s="187" customFormat="1" ht="19.5" customHeight="1">
      <c r="A51" s="11" t="s">
        <v>42</v>
      </c>
      <c r="B51" s="5" t="s">
        <v>112</v>
      </c>
      <c r="C51" s="11">
        <f>SUM(C52:C64)</f>
        <v>1027</v>
      </c>
      <c r="D51" s="11">
        <f>SUM(D52:D64)</f>
        <v>1079</v>
      </c>
      <c r="E51" s="11">
        <f aca="true" t="shared" si="4" ref="E51:P51">SUM(E52:E64)</f>
        <v>0</v>
      </c>
      <c r="F51" s="11">
        <f t="shared" si="4"/>
        <v>29</v>
      </c>
      <c r="G51" s="11">
        <f t="shared" si="4"/>
        <v>6</v>
      </c>
      <c r="H51" s="11">
        <f t="shared" si="4"/>
        <v>23</v>
      </c>
      <c r="I51" s="11">
        <f t="shared" si="4"/>
        <v>0</v>
      </c>
      <c r="J51" s="11">
        <f t="shared" si="4"/>
        <v>1013</v>
      </c>
      <c r="K51" s="11">
        <f t="shared" si="4"/>
        <v>1059</v>
      </c>
      <c r="L51" s="11">
        <f t="shared" si="4"/>
        <v>0</v>
      </c>
      <c r="M51" s="11">
        <f t="shared" si="4"/>
        <v>16</v>
      </c>
      <c r="N51" s="11">
        <f t="shared" si="4"/>
        <v>4</v>
      </c>
      <c r="O51" s="11">
        <f t="shared" si="4"/>
        <v>12</v>
      </c>
      <c r="P51" s="11">
        <f t="shared" si="4"/>
        <v>0</v>
      </c>
    </row>
    <row r="52" spans="1:16" ht="19.5" customHeight="1">
      <c r="A52" s="12">
        <v>1</v>
      </c>
      <c r="B52" s="6" t="s">
        <v>113</v>
      </c>
      <c r="C52" s="12">
        <v>119</v>
      </c>
      <c r="D52" s="12">
        <v>126</v>
      </c>
      <c r="E52" s="12"/>
      <c r="F52" s="12">
        <f aca="true" t="shared" si="5" ref="F52:F65">G52+H52+I52</f>
        <v>2</v>
      </c>
      <c r="G52" s="12"/>
      <c r="H52" s="12">
        <v>2</v>
      </c>
      <c r="I52" s="12"/>
      <c r="J52" s="12">
        <v>124</v>
      </c>
      <c r="K52" s="12">
        <v>124</v>
      </c>
      <c r="L52" s="12"/>
      <c r="M52" s="12">
        <f aca="true" t="shared" si="6" ref="M52:M65">N52+O52+P52</f>
        <v>6</v>
      </c>
      <c r="N52" s="12"/>
      <c r="O52" s="12">
        <v>6</v>
      </c>
      <c r="P52" s="12"/>
    </row>
    <row r="53" spans="1:16" ht="19.5" customHeight="1">
      <c r="A53" s="12">
        <v>2</v>
      </c>
      <c r="B53" s="6" t="s">
        <v>57</v>
      </c>
      <c r="C53" s="12">
        <v>74</v>
      </c>
      <c r="D53" s="12">
        <v>82</v>
      </c>
      <c r="E53" s="12"/>
      <c r="F53" s="12">
        <f t="shared" si="5"/>
        <v>2</v>
      </c>
      <c r="G53" s="12"/>
      <c r="H53" s="12">
        <v>2</v>
      </c>
      <c r="I53" s="12"/>
      <c r="J53" s="12">
        <v>75</v>
      </c>
      <c r="K53" s="12">
        <v>80</v>
      </c>
      <c r="L53" s="12"/>
      <c r="M53" s="12">
        <f t="shared" si="6"/>
        <v>0</v>
      </c>
      <c r="N53" s="12"/>
      <c r="O53" s="12"/>
      <c r="P53" s="12"/>
    </row>
    <row r="54" spans="1:16" ht="19.5" customHeight="1">
      <c r="A54" s="12">
        <v>3</v>
      </c>
      <c r="B54" s="6" t="s">
        <v>114</v>
      </c>
      <c r="C54" s="12">
        <v>73</v>
      </c>
      <c r="D54" s="12">
        <v>74</v>
      </c>
      <c r="E54" s="12"/>
      <c r="F54" s="12">
        <f t="shared" si="5"/>
        <v>0</v>
      </c>
      <c r="G54" s="12"/>
      <c r="H54" s="12"/>
      <c r="I54" s="12"/>
      <c r="J54" s="12">
        <v>71</v>
      </c>
      <c r="K54" s="12">
        <v>73</v>
      </c>
      <c r="L54" s="12"/>
      <c r="M54" s="12">
        <f t="shared" si="6"/>
        <v>0</v>
      </c>
      <c r="N54" s="12"/>
      <c r="O54" s="12"/>
      <c r="P54" s="12"/>
    </row>
    <row r="55" spans="1:16" ht="19.5" customHeight="1">
      <c r="A55" s="12">
        <v>4</v>
      </c>
      <c r="B55" s="6" t="s">
        <v>115</v>
      </c>
      <c r="C55" s="12">
        <v>70</v>
      </c>
      <c r="D55" s="12">
        <v>76</v>
      </c>
      <c r="E55" s="12"/>
      <c r="F55" s="12">
        <f t="shared" si="5"/>
        <v>2</v>
      </c>
      <c r="G55" s="12"/>
      <c r="H55" s="12">
        <v>2</v>
      </c>
      <c r="I55" s="12"/>
      <c r="J55" s="12">
        <v>69</v>
      </c>
      <c r="K55" s="12">
        <v>74</v>
      </c>
      <c r="L55" s="12"/>
      <c r="M55" s="12">
        <f t="shared" si="6"/>
        <v>1</v>
      </c>
      <c r="N55" s="12"/>
      <c r="O55" s="12">
        <v>1</v>
      </c>
      <c r="P55" s="12"/>
    </row>
    <row r="56" spans="1:16" ht="19.5" customHeight="1">
      <c r="A56" s="12">
        <v>5</v>
      </c>
      <c r="B56" s="6" t="s">
        <v>116</v>
      </c>
      <c r="C56" s="12">
        <v>68</v>
      </c>
      <c r="D56" s="12">
        <v>77</v>
      </c>
      <c r="E56" s="12"/>
      <c r="F56" s="12">
        <f t="shared" si="5"/>
        <v>3</v>
      </c>
      <c r="G56" s="12">
        <v>2</v>
      </c>
      <c r="H56" s="12">
        <v>1</v>
      </c>
      <c r="I56" s="12"/>
      <c r="J56" s="12">
        <v>68</v>
      </c>
      <c r="K56" s="12">
        <v>76</v>
      </c>
      <c r="L56" s="12"/>
      <c r="M56" s="12">
        <f t="shared" si="6"/>
        <v>3</v>
      </c>
      <c r="N56" s="12">
        <v>1</v>
      </c>
      <c r="O56" s="12">
        <v>2</v>
      </c>
      <c r="P56" s="12"/>
    </row>
    <row r="57" spans="1:16" ht="19.5" customHeight="1">
      <c r="A57" s="12">
        <v>6</v>
      </c>
      <c r="B57" s="6" t="s">
        <v>117</v>
      </c>
      <c r="C57" s="12">
        <v>78</v>
      </c>
      <c r="D57" s="12">
        <v>83</v>
      </c>
      <c r="E57" s="12"/>
      <c r="F57" s="12">
        <f t="shared" si="5"/>
        <v>2</v>
      </c>
      <c r="G57" s="12">
        <v>1</v>
      </c>
      <c r="H57" s="12">
        <v>1</v>
      </c>
      <c r="I57" s="12"/>
      <c r="J57" s="12">
        <v>77</v>
      </c>
      <c r="K57" s="12">
        <v>81</v>
      </c>
      <c r="L57" s="12"/>
      <c r="M57" s="12">
        <f t="shared" si="6"/>
        <v>2</v>
      </c>
      <c r="N57" s="12">
        <v>1</v>
      </c>
      <c r="O57" s="12">
        <v>1</v>
      </c>
      <c r="P57" s="12"/>
    </row>
    <row r="58" spans="1:16" ht="19.5" customHeight="1">
      <c r="A58" s="12">
        <v>7</v>
      </c>
      <c r="B58" s="6" t="s">
        <v>118</v>
      </c>
      <c r="C58" s="12">
        <v>70</v>
      </c>
      <c r="D58" s="12">
        <v>82</v>
      </c>
      <c r="E58" s="12"/>
      <c r="F58" s="12">
        <f t="shared" si="5"/>
        <v>4</v>
      </c>
      <c r="G58" s="12">
        <v>1</v>
      </c>
      <c r="H58" s="12">
        <v>3</v>
      </c>
      <c r="I58" s="12"/>
      <c r="J58" s="12">
        <v>75</v>
      </c>
      <c r="K58" s="12">
        <v>81</v>
      </c>
      <c r="L58" s="12"/>
      <c r="M58" s="12">
        <f t="shared" si="6"/>
        <v>2</v>
      </c>
      <c r="N58" s="12"/>
      <c r="O58" s="12">
        <v>2</v>
      </c>
      <c r="P58" s="12"/>
    </row>
    <row r="59" spans="1:16" ht="19.5" customHeight="1">
      <c r="A59" s="12">
        <v>8</v>
      </c>
      <c r="B59" s="6" t="s">
        <v>119</v>
      </c>
      <c r="C59" s="12">
        <v>83</v>
      </c>
      <c r="D59" s="12">
        <v>84</v>
      </c>
      <c r="E59" s="12"/>
      <c r="F59" s="12">
        <f t="shared" si="5"/>
        <v>2</v>
      </c>
      <c r="G59" s="12">
        <v>1</v>
      </c>
      <c r="H59" s="12">
        <v>1</v>
      </c>
      <c r="I59" s="12"/>
      <c r="J59" s="12">
        <v>78</v>
      </c>
      <c r="K59" s="12">
        <v>82</v>
      </c>
      <c r="L59" s="12"/>
      <c r="M59" s="12">
        <f t="shared" si="6"/>
        <v>0</v>
      </c>
      <c r="N59" s="12"/>
      <c r="O59" s="12"/>
      <c r="P59" s="12"/>
    </row>
    <row r="60" spans="1:16" ht="19.5" customHeight="1">
      <c r="A60" s="12">
        <v>9</v>
      </c>
      <c r="B60" s="6" t="s">
        <v>120</v>
      </c>
      <c r="C60" s="12">
        <v>74</v>
      </c>
      <c r="D60" s="12">
        <v>77</v>
      </c>
      <c r="E60" s="12"/>
      <c r="F60" s="12">
        <f t="shared" si="5"/>
        <v>1</v>
      </c>
      <c r="G60" s="12"/>
      <c r="H60" s="12">
        <v>1</v>
      </c>
      <c r="I60" s="12"/>
      <c r="J60" s="12">
        <v>74</v>
      </c>
      <c r="K60" s="12">
        <v>75</v>
      </c>
      <c r="L60" s="12"/>
      <c r="M60" s="12">
        <f t="shared" si="6"/>
        <v>0</v>
      </c>
      <c r="N60" s="12"/>
      <c r="O60" s="12"/>
      <c r="P60" s="12"/>
    </row>
    <row r="61" spans="1:16" ht="19.5" customHeight="1">
      <c r="A61" s="12">
        <v>10</v>
      </c>
      <c r="B61" s="6" t="s">
        <v>121</v>
      </c>
      <c r="C61" s="12">
        <v>77</v>
      </c>
      <c r="D61" s="12">
        <v>78</v>
      </c>
      <c r="E61" s="12"/>
      <c r="F61" s="12">
        <f t="shared" si="5"/>
        <v>6</v>
      </c>
      <c r="G61" s="12">
        <v>1</v>
      </c>
      <c r="H61" s="12">
        <v>5</v>
      </c>
      <c r="I61" s="12"/>
      <c r="J61" s="12">
        <v>76</v>
      </c>
      <c r="K61" s="12">
        <v>77</v>
      </c>
      <c r="L61" s="12"/>
      <c r="M61" s="12">
        <f t="shared" si="6"/>
        <v>0</v>
      </c>
      <c r="N61" s="12"/>
      <c r="O61" s="12"/>
      <c r="P61" s="12"/>
    </row>
    <row r="62" spans="1:16" ht="19.5" customHeight="1">
      <c r="A62" s="12">
        <v>11</v>
      </c>
      <c r="B62" s="6" t="s">
        <v>122</v>
      </c>
      <c r="C62" s="12">
        <v>84</v>
      </c>
      <c r="D62" s="12">
        <v>83</v>
      </c>
      <c r="E62" s="12"/>
      <c r="F62" s="12">
        <f t="shared" si="5"/>
        <v>1</v>
      </c>
      <c r="G62" s="12"/>
      <c r="H62" s="12">
        <v>1</v>
      </c>
      <c r="I62" s="12"/>
      <c r="J62" s="12">
        <v>76</v>
      </c>
      <c r="K62" s="12">
        <v>82</v>
      </c>
      <c r="L62" s="12"/>
      <c r="M62" s="12">
        <f t="shared" si="6"/>
        <v>1</v>
      </c>
      <c r="N62" s="12">
        <v>1</v>
      </c>
      <c r="O62" s="12"/>
      <c r="P62" s="12"/>
    </row>
    <row r="63" spans="1:16" ht="19.5" customHeight="1">
      <c r="A63" s="12">
        <v>12</v>
      </c>
      <c r="B63" s="6" t="s">
        <v>123</v>
      </c>
      <c r="C63" s="12">
        <v>78</v>
      </c>
      <c r="D63" s="12">
        <v>78</v>
      </c>
      <c r="E63" s="12"/>
      <c r="F63" s="12">
        <f t="shared" si="5"/>
        <v>2</v>
      </c>
      <c r="G63" s="12"/>
      <c r="H63" s="12">
        <v>2</v>
      </c>
      <c r="I63" s="12"/>
      <c r="J63" s="12">
        <v>78</v>
      </c>
      <c r="K63" s="12">
        <v>76</v>
      </c>
      <c r="L63" s="12"/>
      <c r="M63" s="12">
        <f t="shared" si="6"/>
        <v>1</v>
      </c>
      <c r="N63" s="12">
        <v>1</v>
      </c>
      <c r="O63" s="12"/>
      <c r="P63" s="12"/>
    </row>
    <row r="64" spans="1:16" ht="19.5" customHeight="1">
      <c r="A64" s="12">
        <v>13</v>
      </c>
      <c r="B64" s="6" t="s">
        <v>124</v>
      </c>
      <c r="C64" s="12">
        <v>79</v>
      </c>
      <c r="D64" s="12">
        <v>79</v>
      </c>
      <c r="E64" s="12"/>
      <c r="F64" s="12">
        <f t="shared" si="5"/>
        <v>2</v>
      </c>
      <c r="G64" s="12"/>
      <c r="H64" s="12">
        <v>2</v>
      </c>
      <c r="I64" s="12"/>
      <c r="J64" s="12">
        <v>72</v>
      </c>
      <c r="K64" s="12">
        <v>78</v>
      </c>
      <c r="L64" s="12"/>
      <c r="M64" s="12">
        <f t="shared" si="6"/>
        <v>0</v>
      </c>
      <c r="N64" s="12"/>
      <c r="O64" s="12"/>
      <c r="P64" s="12"/>
    </row>
    <row r="65" spans="1:16" s="3" customFormat="1" ht="19.5" customHeight="1">
      <c r="A65" s="13" t="s">
        <v>125</v>
      </c>
      <c r="B65" s="7" t="s">
        <v>126</v>
      </c>
      <c r="C65" s="13"/>
      <c r="D65" s="13">
        <v>2</v>
      </c>
      <c r="E65" s="13"/>
      <c r="F65" s="12">
        <f t="shared" si="5"/>
        <v>0</v>
      </c>
      <c r="G65" s="13"/>
      <c r="H65" s="13"/>
      <c r="I65" s="13"/>
      <c r="J65" s="13"/>
      <c r="K65" s="13">
        <v>2</v>
      </c>
      <c r="L65" s="13"/>
      <c r="M65" s="12">
        <f t="shared" si="6"/>
        <v>0</v>
      </c>
      <c r="N65" s="13"/>
      <c r="O65" s="13"/>
      <c r="P65" s="13"/>
    </row>
    <row r="66" spans="1:16" s="3" customFormat="1" ht="19.5" customHeight="1">
      <c r="A66" s="7" t="s">
        <v>37</v>
      </c>
      <c r="B66" s="7" t="s">
        <v>38</v>
      </c>
      <c r="C66" s="108">
        <f>C67+C71+C114</f>
        <v>28735</v>
      </c>
      <c r="D66" s="108">
        <f aca="true" t="shared" si="7" ref="D66:P66">D67+D71+D114</f>
        <v>31444</v>
      </c>
      <c r="E66" s="108">
        <f t="shared" si="7"/>
        <v>0</v>
      </c>
      <c r="F66" s="108">
        <f t="shared" si="7"/>
        <v>403</v>
      </c>
      <c r="G66" s="108">
        <f t="shared" si="7"/>
        <v>190</v>
      </c>
      <c r="H66" s="108">
        <f t="shared" si="7"/>
        <v>134</v>
      </c>
      <c r="I66" s="108">
        <f t="shared" si="7"/>
        <v>79</v>
      </c>
      <c r="J66" s="108">
        <f t="shared" si="7"/>
        <v>30204</v>
      </c>
      <c r="K66" s="108">
        <f t="shared" si="7"/>
        <v>31444</v>
      </c>
      <c r="L66" s="108">
        <f t="shared" si="7"/>
        <v>0</v>
      </c>
      <c r="M66" s="108">
        <f t="shared" si="7"/>
        <v>300</v>
      </c>
      <c r="N66" s="108">
        <f t="shared" si="7"/>
        <v>134</v>
      </c>
      <c r="O66" s="108">
        <f t="shared" si="7"/>
        <v>143</v>
      </c>
      <c r="P66" s="108">
        <f t="shared" si="7"/>
        <v>23</v>
      </c>
    </row>
    <row r="67" spans="1:16" s="4" customFormat="1" ht="19.5" customHeight="1">
      <c r="A67" s="5" t="s">
        <v>34</v>
      </c>
      <c r="B67" s="5" t="s">
        <v>35</v>
      </c>
      <c r="C67" s="11">
        <f>SUM(C68:C70)</f>
        <v>8604</v>
      </c>
      <c r="D67" s="11">
        <f aca="true" t="shared" si="8" ref="D67:P67">SUM(D68:D70)</f>
        <v>10399</v>
      </c>
      <c r="E67" s="11">
        <f t="shared" si="8"/>
        <v>0</v>
      </c>
      <c r="F67" s="11">
        <f t="shared" si="8"/>
        <v>199</v>
      </c>
      <c r="G67" s="11">
        <f t="shared" si="8"/>
        <v>55</v>
      </c>
      <c r="H67" s="11">
        <f t="shared" si="8"/>
        <v>82</v>
      </c>
      <c r="I67" s="11">
        <f t="shared" si="8"/>
        <v>62</v>
      </c>
      <c r="J67" s="11">
        <f t="shared" si="8"/>
        <v>9585</v>
      </c>
      <c r="K67" s="11">
        <f t="shared" si="8"/>
        <v>10260</v>
      </c>
      <c r="L67" s="11">
        <f t="shared" si="8"/>
        <v>0</v>
      </c>
      <c r="M67" s="11">
        <f t="shared" si="8"/>
        <v>124</v>
      </c>
      <c r="N67" s="11">
        <f t="shared" si="8"/>
        <v>41</v>
      </c>
      <c r="O67" s="11">
        <f t="shared" si="8"/>
        <v>63</v>
      </c>
      <c r="P67" s="11">
        <f t="shared" si="8"/>
        <v>20</v>
      </c>
    </row>
    <row r="68" spans="1:16" ht="19.5" customHeight="1">
      <c r="A68" s="6"/>
      <c r="B68" s="6" t="s">
        <v>39</v>
      </c>
      <c r="C68" s="12">
        <v>3389</v>
      </c>
      <c r="D68" s="12">
        <v>5298</v>
      </c>
      <c r="E68" s="12"/>
      <c r="F68" s="12">
        <f>G68+H68+I68</f>
        <v>50</v>
      </c>
      <c r="G68" s="12">
        <v>13</v>
      </c>
      <c r="H68" s="12">
        <v>20</v>
      </c>
      <c r="I68" s="12">
        <v>17</v>
      </c>
      <c r="J68" s="12">
        <v>4712</v>
      </c>
      <c r="K68" s="12">
        <v>5288</v>
      </c>
      <c r="L68" s="12"/>
      <c r="M68" s="12">
        <f>N68+O68+P68</f>
        <v>41</v>
      </c>
      <c r="N68" s="12">
        <v>22</v>
      </c>
      <c r="O68" s="12">
        <v>15</v>
      </c>
      <c r="P68" s="12">
        <v>4</v>
      </c>
    </row>
    <row r="69" spans="1:16" ht="19.5" customHeight="1">
      <c r="A69" s="6"/>
      <c r="B69" s="6" t="s">
        <v>530</v>
      </c>
      <c r="C69" s="12">
        <v>3791</v>
      </c>
      <c r="D69" s="12">
        <v>3557</v>
      </c>
      <c r="E69" s="12"/>
      <c r="F69" s="12">
        <f>G69+H69+I69</f>
        <v>109</v>
      </c>
      <c r="G69" s="12">
        <v>24</v>
      </c>
      <c r="H69" s="12">
        <v>50</v>
      </c>
      <c r="I69" s="12">
        <v>35</v>
      </c>
      <c r="J69" s="12">
        <v>3409</v>
      </c>
      <c r="K69" s="12">
        <v>3420</v>
      </c>
      <c r="L69" s="12"/>
      <c r="M69" s="12">
        <f>N69+O69+P69</f>
        <v>59</v>
      </c>
      <c r="N69" s="12">
        <v>12</v>
      </c>
      <c r="O69" s="12">
        <v>36</v>
      </c>
      <c r="P69" s="12">
        <v>11</v>
      </c>
    </row>
    <row r="70" spans="1:16" ht="19.5" customHeight="1">
      <c r="A70" s="6"/>
      <c r="B70" s="6" t="s">
        <v>44</v>
      </c>
      <c r="C70" s="12">
        <v>1424</v>
      </c>
      <c r="D70" s="12">
        <v>1544</v>
      </c>
      <c r="E70" s="12"/>
      <c r="F70" s="12">
        <f>G70+H70+I70</f>
        <v>40</v>
      </c>
      <c r="G70" s="12">
        <v>18</v>
      </c>
      <c r="H70" s="12">
        <v>12</v>
      </c>
      <c r="I70" s="12">
        <v>10</v>
      </c>
      <c r="J70" s="12">
        <v>1464</v>
      </c>
      <c r="K70" s="12">
        <v>1552</v>
      </c>
      <c r="L70" s="12"/>
      <c r="M70" s="12">
        <f>N70+O70+P70</f>
        <v>24</v>
      </c>
      <c r="N70" s="12">
        <v>7</v>
      </c>
      <c r="O70" s="12">
        <v>12</v>
      </c>
      <c r="P70" s="12">
        <v>5</v>
      </c>
    </row>
    <row r="71" spans="1:16" s="4" customFormat="1" ht="19.5" customHeight="1">
      <c r="A71" s="5" t="s">
        <v>42</v>
      </c>
      <c r="B71" s="5" t="s">
        <v>43</v>
      </c>
      <c r="C71" s="186">
        <f>C72+C86+C100</f>
        <v>20131</v>
      </c>
      <c r="D71" s="186">
        <f aca="true" t="shared" si="9" ref="D71:P71">D72+D86+D100</f>
        <v>20973</v>
      </c>
      <c r="E71" s="186">
        <f t="shared" si="9"/>
        <v>0</v>
      </c>
      <c r="F71" s="186">
        <f t="shared" si="9"/>
        <v>204</v>
      </c>
      <c r="G71" s="186">
        <f t="shared" si="9"/>
        <v>135</v>
      </c>
      <c r="H71" s="186">
        <f t="shared" si="9"/>
        <v>52</v>
      </c>
      <c r="I71" s="186">
        <f t="shared" si="9"/>
        <v>17</v>
      </c>
      <c r="J71" s="186">
        <f t="shared" si="9"/>
        <v>20619</v>
      </c>
      <c r="K71" s="186">
        <f t="shared" si="9"/>
        <v>21027</v>
      </c>
      <c r="L71" s="186">
        <f t="shared" si="9"/>
        <v>0</v>
      </c>
      <c r="M71" s="186">
        <f t="shared" si="9"/>
        <v>176</v>
      </c>
      <c r="N71" s="186">
        <f t="shared" si="9"/>
        <v>93</v>
      </c>
      <c r="O71" s="186">
        <f t="shared" si="9"/>
        <v>80</v>
      </c>
      <c r="P71" s="186">
        <f t="shared" si="9"/>
        <v>3</v>
      </c>
    </row>
    <row r="72" spans="1:16" s="3" customFormat="1" ht="19.5" customHeight="1">
      <c r="A72" s="7">
        <v>1</v>
      </c>
      <c r="B72" s="7" t="s">
        <v>39</v>
      </c>
      <c r="C72" s="108">
        <f>SUM(C73:C85)</f>
        <v>87</v>
      </c>
      <c r="D72" s="108">
        <f aca="true" t="shared" si="10" ref="D72:P72">SUM(D73:D85)</f>
        <v>368</v>
      </c>
      <c r="E72" s="108">
        <f t="shared" si="10"/>
        <v>0</v>
      </c>
      <c r="F72" s="108">
        <f t="shared" si="10"/>
        <v>9</v>
      </c>
      <c r="G72" s="108">
        <f t="shared" si="10"/>
        <v>9</v>
      </c>
      <c r="H72" s="108">
        <f t="shared" si="10"/>
        <v>0</v>
      </c>
      <c r="I72" s="108">
        <f t="shared" si="10"/>
        <v>0</v>
      </c>
      <c r="J72" s="108">
        <f t="shared" si="10"/>
        <v>349</v>
      </c>
      <c r="K72" s="108">
        <f t="shared" si="10"/>
        <v>368</v>
      </c>
      <c r="L72" s="108">
        <f t="shared" si="10"/>
        <v>0</v>
      </c>
      <c r="M72" s="108">
        <f t="shared" si="10"/>
        <v>5</v>
      </c>
      <c r="N72" s="108">
        <f t="shared" si="10"/>
        <v>4</v>
      </c>
      <c r="O72" s="108">
        <f t="shared" si="10"/>
        <v>1</v>
      </c>
      <c r="P72" s="108">
        <f t="shared" si="10"/>
        <v>0</v>
      </c>
    </row>
    <row r="73" spans="1:16" ht="19.5" customHeight="1">
      <c r="A73" s="6"/>
      <c r="B73" s="6" t="s">
        <v>113</v>
      </c>
      <c r="C73" s="192">
        <v>6</v>
      </c>
      <c r="D73" s="66">
        <v>30</v>
      </c>
      <c r="E73" s="12"/>
      <c r="F73" s="12">
        <f aca="true" t="shared" si="11" ref="F73:F85">G73+H73+I73</f>
        <v>0</v>
      </c>
      <c r="G73" s="12"/>
      <c r="H73" s="12"/>
      <c r="I73" s="12"/>
      <c r="J73" s="66">
        <v>29</v>
      </c>
      <c r="K73" s="66">
        <v>30</v>
      </c>
      <c r="L73" s="12"/>
      <c r="M73" s="12">
        <f aca="true" t="shared" si="12" ref="M73:M85">N73+O73+P73</f>
        <v>0</v>
      </c>
      <c r="N73" s="12"/>
      <c r="O73" s="12"/>
      <c r="P73" s="12"/>
    </row>
    <row r="74" spans="1:16" ht="19.5" customHeight="1">
      <c r="A74" s="6"/>
      <c r="B74" s="6" t="s">
        <v>57</v>
      </c>
      <c r="C74" s="192">
        <v>6</v>
      </c>
      <c r="D74" s="66">
        <v>17</v>
      </c>
      <c r="E74" s="12"/>
      <c r="F74" s="12">
        <f t="shared" si="11"/>
        <v>0</v>
      </c>
      <c r="G74" s="12"/>
      <c r="H74" s="12"/>
      <c r="I74" s="12"/>
      <c r="J74" s="66">
        <v>16</v>
      </c>
      <c r="K74" s="66">
        <v>17</v>
      </c>
      <c r="L74" s="12"/>
      <c r="M74" s="12">
        <f t="shared" si="12"/>
        <v>0</v>
      </c>
      <c r="N74" s="12"/>
      <c r="O74" s="12"/>
      <c r="P74" s="12"/>
    </row>
    <row r="75" spans="1:16" ht="19.5" customHeight="1">
      <c r="A75" s="6"/>
      <c r="B75" s="6" t="s">
        <v>114</v>
      </c>
      <c r="C75" s="192">
        <v>7</v>
      </c>
      <c r="D75" s="66">
        <v>21</v>
      </c>
      <c r="E75" s="12"/>
      <c r="F75" s="12">
        <f t="shared" si="11"/>
        <v>0</v>
      </c>
      <c r="G75" s="12"/>
      <c r="H75" s="12"/>
      <c r="I75" s="12"/>
      <c r="J75" s="66">
        <v>21</v>
      </c>
      <c r="K75" s="66">
        <v>21</v>
      </c>
      <c r="L75" s="12"/>
      <c r="M75" s="12">
        <f t="shared" si="12"/>
        <v>0</v>
      </c>
      <c r="N75" s="12"/>
      <c r="O75" s="12"/>
      <c r="P75" s="12"/>
    </row>
    <row r="76" spans="1:16" ht="19.5" customHeight="1">
      <c r="A76" s="6"/>
      <c r="B76" s="6" t="s">
        <v>115</v>
      </c>
      <c r="C76" s="192">
        <v>7</v>
      </c>
      <c r="D76" s="66">
        <v>26</v>
      </c>
      <c r="E76" s="12"/>
      <c r="F76" s="12">
        <f t="shared" si="11"/>
        <v>0</v>
      </c>
      <c r="G76" s="12"/>
      <c r="H76" s="12"/>
      <c r="I76" s="12"/>
      <c r="J76" s="66">
        <v>25</v>
      </c>
      <c r="K76" s="66">
        <v>26</v>
      </c>
      <c r="L76" s="12"/>
      <c r="M76" s="12">
        <f t="shared" si="12"/>
        <v>0</v>
      </c>
      <c r="N76" s="12"/>
      <c r="O76" s="12"/>
      <c r="P76" s="12"/>
    </row>
    <row r="77" spans="1:16" ht="19.5" customHeight="1">
      <c r="A77" s="6"/>
      <c r="B77" s="6" t="s">
        <v>116</v>
      </c>
      <c r="C77" s="192">
        <v>6</v>
      </c>
      <c r="D77" s="66">
        <v>35</v>
      </c>
      <c r="E77" s="12"/>
      <c r="F77" s="12">
        <f t="shared" si="11"/>
        <v>1</v>
      </c>
      <c r="G77" s="12">
        <v>1</v>
      </c>
      <c r="H77" s="12"/>
      <c r="I77" s="12"/>
      <c r="J77" s="66">
        <v>35</v>
      </c>
      <c r="K77" s="66">
        <v>35</v>
      </c>
      <c r="L77" s="12"/>
      <c r="M77" s="12">
        <f t="shared" si="12"/>
        <v>2</v>
      </c>
      <c r="N77" s="12">
        <v>2</v>
      </c>
      <c r="O77" s="12"/>
      <c r="P77" s="12"/>
    </row>
    <row r="78" spans="1:16" ht="19.5" customHeight="1">
      <c r="A78" s="6"/>
      <c r="B78" s="6" t="s">
        <v>117</v>
      </c>
      <c r="C78" s="192">
        <v>7</v>
      </c>
      <c r="D78" s="66">
        <v>40</v>
      </c>
      <c r="E78" s="12"/>
      <c r="F78" s="12">
        <f t="shared" si="11"/>
        <v>4</v>
      </c>
      <c r="G78" s="12">
        <v>4</v>
      </c>
      <c r="H78" s="12"/>
      <c r="I78" s="12"/>
      <c r="J78" s="66">
        <v>35</v>
      </c>
      <c r="K78" s="66">
        <v>40</v>
      </c>
      <c r="L78" s="12"/>
      <c r="M78" s="12">
        <f t="shared" si="12"/>
        <v>1</v>
      </c>
      <c r="N78" s="12">
        <v>1</v>
      </c>
      <c r="O78" s="12"/>
      <c r="P78" s="12"/>
    </row>
    <row r="79" spans="1:16" ht="19.5" customHeight="1">
      <c r="A79" s="6"/>
      <c r="B79" s="6" t="s">
        <v>118</v>
      </c>
      <c r="C79" s="192">
        <v>7</v>
      </c>
      <c r="D79" s="66">
        <v>38</v>
      </c>
      <c r="E79" s="12"/>
      <c r="F79" s="12">
        <f t="shared" si="11"/>
        <v>0</v>
      </c>
      <c r="G79" s="12"/>
      <c r="H79" s="12"/>
      <c r="I79" s="12"/>
      <c r="J79" s="66">
        <v>37</v>
      </c>
      <c r="K79" s="66">
        <v>38</v>
      </c>
      <c r="L79" s="12"/>
      <c r="M79" s="12">
        <f t="shared" si="12"/>
        <v>0</v>
      </c>
      <c r="N79" s="12"/>
      <c r="O79" s="12"/>
      <c r="P79" s="12"/>
    </row>
    <row r="80" spans="1:16" ht="19.5" customHeight="1">
      <c r="A80" s="6"/>
      <c r="B80" s="6" t="s">
        <v>119</v>
      </c>
      <c r="C80" s="192">
        <v>7</v>
      </c>
      <c r="D80" s="66">
        <v>24</v>
      </c>
      <c r="E80" s="12"/>
      <c r="F80" s="12">
        <f t="shared" si="11"/>
        <v>2</v>
      </c>
      <c r="G80" s="12">
        <v>2</v>
      </c>
      <c r="H80" s="12"/>
      <c r="I80" s="12"/>
      <c r="J80" s="66">
        <v>23</v>
      </c>
      <c r="K80" s="66">
        <v>24</v>
      </c>
      <c r="L80" s="12"/>
      <c r="M80" s="12">
        <f t="shared" si="12"/>
        <v>0</v>
      </c>
      <c r="N80" s="12"/>
      <c r="O80" s="12"/>
      <c r="P80" s="12"/>
    </row>
    <row r="81" spans="1:16" ht="19.5" customHeight="1">
      <c r="A81" s="6"/>
      <c r="B81" s="6" t="s">
        <v>120</v>
      </c>
      <c r="C81" s="192">
        <v>7</v>
      </c>
      <c r="D81" s="66">
        <v>27</v>
      </c>
      <c r="E81" s="12"/>
      <c r="F81" s="12">
        <f t="shared" si="11"/>
        <v>1</v>
      </c>
      <c r="G81" s="12">
        <v>1</v>
      </c>
      <c r="H81" s="12"/>
      <c r="I81" s="12"/>
      <c r="J81" s="66">
        <v>24</v>
      </c>
      <c r="K81" s="66">
        <v>27</v>
      </c>
      <c r="L81" s="12"/>
      <c r="M81" s="12">
        <f t="shared" si="12"/>
        <v>1</v>
      </c>
      <c r="N81" s="12"/>
      <c r="O81" s="12">
        <v>1</v>
      </c>
      <c r="P81" s="12"/>
    </row>
    <row r="82" spans="1:16" ht="19.5" customHeight="1">
      <c r="A82" s="6"/>
      <c r="B82" s="6" t="s">
        <v>121</v>
      </c>
      <c r="C82" s="192">
        <v>6</v>
      </c>
      <c r="D82" s="66">
        <v>30</v>
      </c>
      <c r="E82" s="12"/>
      <c r="F82" s="12">
        <f t="shared" si="11"/>
        <v>1</v>
      </c>
      <c r="G82" s="12">
        <v>1</v>
      </c>
      <c r="H82" s="12"/>
      <c r="I82" s="12"/>
      <c r="J82" s="66">
        <v>29</v>
      </c>
      <c r="K82" s="66">
        <v>30</v>
      </c>
      <c r="L82" s="12"/>
      <c r="M82" s="12">
        <f t="shared" si="12"/>
        <v>0</v>
      </c>
      <c r="N82" s="12"/>
      <c r="O82" s="12"/>
      <c r="P82" s="12"/>
    </row>
    <row r="83" spans="1:16" ht="19.5" customHeight="1">
      <c r="A83" s="6"/>
      <c r="B83" s="6" t="s">
        <v>122</v>
      </c>
      <c r="C83" s="192">
        <v>7</v>
      </c>
      <c r="D83" s="66">
        <v>24</v>
      </c>
      <c r="E83" s="12"/>
      <c r="F83" s="12">
        <f t="shared" si="11"/>
        <v>0</v>
      </c>
      <c r="G83" s="12"/>
      <c r="H83" s="12"/>
      <c r="I83" s="12"/>
      <c r="J83" s="66">
        <v>23</v>
      </c>
      <c r="K83" s="66">
        <v>24</v>
      </c>
      <c r="L83" s="12"/>
      <c r="M83" s="12">
        <f t="shared" si="12"/>
        <v>0</v>
      </c>
      <c r="N83" s="12"/>
      <c r="O83" s="12"/>
      <c r="P83" s="12"/>
    </row>
    <row r="84" spans="1:16" ht="19.5" customHeight="1">
      <c r="A84" s="6"/>
      <c r="B84" s="6" t="s">
        <v>123</v>
      </c>
      <c r="C84" s="192">
        <v>7</v>
      </c>
      <c r="D84" s="66">
        <v>22</v>
      </c>
      <c r="E84" s="12"/>
      <c r="F84" s="12">
        <f t="shared" si="11"/>
        <v>0</v>
      </c>
      <c r="G84" s="12"/>
      <c r="H84" s="12"/>
      <c r="I84" s="12"/>
      <c r="J84" s="66">
        <v>20</v>
      </c>
      <c r="K84" s="66">
        <v>22</v>
      </c>
      <c r="L84" s="12"/>
      <c r="M84" s="12">
        <f t="shared" si="12"/>
        <v>1</v>
      </c>
      <c r="N84" s="12">
        <v>1</v>
      </c>
      <c r="O84" s="12"/>
      <c r="P84" s="12"/>
    </row>
    <row r="85" spans="1:16" ht="19.5" customHeight="1">
      <c r="A85" s="6"/>
      <c r="B85" s="6" t="s">
        <v>124</v>
      </c>
      <c r="C85" s="192">
        <v>7</v>
      </c>
      <c r="D85" s="66">
        <v>34</v>
      </c>
      <c r="E85" s="12"/>
      <c r="F85" s="12">
        <f t="shared" si="11"/>
        <v>0</v>
      </c>
      <c r="G85" s="12"/>
      <c r="H85" s="12"/>
      <c r="I85" s="12"/>
      <c r="J85" s="66">
        <v>32</v>
      </c>
      <c r="K85" s="66">
        <v>34</v>
      </c>
      <c r="L85" s="12"/>
      <c r="M85" s="12">
        <f t="shared" si="12"/>
        <v>0</v>
      </c>
      <c r="N85" s="12"/>
      <c r="O85" s="12"/>
      <c r="P85" s="12"/>
    </row>
    <row r="86" spans="1:18" s="3" customFormat="1" ht="19.5" customHeight="1">
      <c r="A86" s="7">
        <v>2</v>
      </c>
      <c r="B86" s="7" t="s">
        <v>530</v>
      </c>
      <c r="C86" s="13">
        <f>SUM(C87:C99)</f>
        <v>19808</v>
      </c>
      <c r="D86" s="13">
        <f aca="true" t="shared" si="13" ref="D86:P86">SUM(D87:D99)</f>
        <v>20360</v>
      </c>
      <c r="E86" s="13">
        <f t="shared" si="13"/>
        <v>0</v>
      </c>
      <c r="F86" s="13">
        <f t="shared" si="13"/>
        <v>192</v>
      </c>
      <c r="G86" s="13">
        <f t="shared" si="13"/>
        <v>124</v>
      </c>
      <c r="H86" s="13">
        <f t="shared" si="13"/>
        <v>52</v>
      </c>
      <c r="I86" s="13">
        <f t="shared" si="13"/>
        <v>16</v>
      </c>
      <c r="J86" s="13">
        <f t="shared" si="13"/>
        <v>20028</v>
      </c>
      <c r="K86" s="13">
        <f t="shared" si="13"/>
        <v>20414</v>
      </c>
      <c r="L86" s="13">
        <f t="shared" si="13"/>
        <v>0</v>
      </c>
      <c r="M86" s="13">
        <f t="shared" si="13"/>
        <v>162</v>
      </c>
      <c r="N86" s="13">
        <f t="shared" si="13"/>
        <v>84</v>
      </c>
      <c r="O86" s="13">
        <f t="shared" si="13"/>
        <v>75</v>
      </c>
      <c r="P86" s="13">
        <f t="shared" si="13"/>
        <v>3</v>
      </c>
      <c r="R86" s="3">
        <f>SUM(R87:R99)</f>
        <v>80</v>
      </c>
    </row>
    <row r="87" spans="1:18" ht="19.5" customHeight="1">
      <c r="A87" s="6"/>
      <c r="B87" s="6" t="s">
        <v>113</v>
      </c>
      <c r="C87" s="12">
        <v>2263</v>
      </c>
      <c r="D87" s="12">
        <v>2299</v>
      </c>
      <c r="E87" s="12"/>
      <c r="F87" s="12">
        <f aca="true" t="shared" si="14" ref="F87:F99">G87+H87+I87</f>
        <v>37</v>
      </c>
      <c r="G87" s="12">
        <v>24</v>
      </c>
      <c r="H87" s="12">
        <v>13</v>
      </c>
      <c r="I87" s="12"/>
      <c r="J87" s="12">
        <v>2250</v>
      </c>
      <c r="K87" s="12">
        <v>2287</v>
      </c>
      <c r="L87" s="12"/>
      <c r="M87" s="12">
        <f aca="true" t="shared" si="15" ref="M87:M99">N87+O87+P87</f>
        <v>20</v>
      </c>
      <c r="N87" s="12">
        <v>6</v>
      </c>
      <c r="O87" s="10">
        <v>14</v>
      </c>
      <c r="P87" s="12"/>
      <c r="R87" s="1">
        <v>17</v>
      </c>
    </row>
    <row r="88" spans="1:18" ht="19.5" customHeight="1">
      <c r="A88" s="6"/>
      <c r="B88" s="6" t="s">
        <v>57</v>
      </c>
      <c r="C88" s="12">
        <v>755</v>
      </c>
      <c r="D88" s="12">
        <v>808</v>
      </c>
      <c r="E88" s="12"/>
      <c r="F88" s="12">
        <f t="shared" si="14"/>
        <v>6</v>
      </c>
      <c r="G88" s="12">
        <v>2</v>
      </c>
      <c r="H88" s="12">
        <v>3</v>
      </c>
      <c r="I88" s="12">
        <v>1</v>
      </c>
      <c r="J88" s="12">
        <v>802</v>
      </c>
      <c r="K88" s="12">
        <v>809</v>
      </c>
      <c r="L88" s="12"/>
      <c r="M88" s="12">
        <f t="shared" si="15"/>
        <v>15</v>
      </c>
      <c r="N88" s="12">
        <v>7</v>
      </c>
      <c r="O88" s="10">
        <v>7</v>
      </c>
      <c r="P88" s="12">
        <v>1</v>
      </c>
      <c r="R88" s="1">
        <v>7</v>
      </c>
    </row>
    <row r="89" spans="1:18" ht="19.5" customHeight="1">
      <c r="A89" s="6"/>
      <c r="B89" s="6" t="s">
        <v>114</v>
      </c>
      <c r="C89" s="12">
        <v>1182</v>
      </c>
      <c r="D89" s="12">
        <v>1219</v>
      </c>
      <c r="E89" s="12"/>
      <c r="F89" s="12">
        <f t="shared" si="14"/>
        <v>19</v>
      </c>
      <c r="G89" s="12">
        <v>9</v>
      </c>
      <c r="H89" s="12">
        <v>5</v>
      </c>
      <c r="I89" s="12">
        <v>5</v>
      </c>
      <c r="J89" s="12">
        <v>1209</v>
      </c>
      <c r="K89" s="12">
        <v>1215</v>
      </c>
      <c r="L89" s="12"/>
      <c r="M89" s="12">
        <f t="shared" si="15"/>
        <v>3</v>
      </c>
      <c r="N89" s="12"/>
      <c r="O89" s="10">
        <v>3</v>
      </c>
      <c r="P89" s="12"/>
      <c r="R89" s="1">
        <v>3</v>
      </c>
    </row>
    <row r="90" spans="1:18" ht="19.5" customHeight="1">
      <c r="A90" s="6"/>
      <c r="B90" s="6" t="s">
        <v>115</v>
      </c>
      <c r="C90" s="12">
        <v>1334</v>
      </c>
      <c r="D90" s="12">
        <v>1367</v>
      </c>
      <c r="E90" s="12"/>
      <c r="F90" s="12">
        <f t="shared" si="14"/>
        <v>14</v>
      </c>
      <c r="G90" s="12">
        <v>9</v>
      </c>
      <c r="H90" s="12">
        <v>5</v>
      </c>
      <c r="I90" s="12"/>
      <c r="J90" s="12">
        <v>1365</v>
      </c>
      <c r="K90" s="12">
        <v>1368</v>
      </c>
      <c r="L90" s="12"/>
      <c r="M90" s="12">
        <f t="shared" si="15"/>
        <v>7</v>
      </c>
      <c r="N90" s="12">
        <v>3</v>
      </c>
      <c r="O90" s="10">
        <v>4</v>
      </c>
      <c r="P90" s="12"/>
      <c r="R90" s="1">
        <v>4</v>
      </c>
    </row>
    <row r="91" spans="1:18" ht="19.5" customHeight="1">
      <c r="A91" s="6"/>
      <c r="B91" s="6" t="s">
        <v>116</v>
      </c>
      <c r="C91" s="12">
        <v>1600</v>
      </c>
      <c r="D91" s="12">
        <v>1640</v>
      </c>
      <c r="E91" s="12"/>
      <c r="F91" s="12">
        <f t="shared" si="14"/>
        <v>30</v>
      </c>
      <c r="G91" s="12">
        <v>27</v>
      </c>
      <c r="H91" s="12">
        <v>2</v>
      </c>
      <c r="I91" s="12">
        <v>1</v>
      </c>
      <c r="J91" s="12">
        <f>1581+26</f>
        <v>1607</v>
      </c>
      <c r="K91" s="12">
        <f>1630+28</f>
        <v>1658</v>
      </c>
      <c r="L91" s="12"/>
      <c r="M91" s="12">
        <f t="shared" si="15"/>
        <v>39</v>
      </c>
      <c r="N91" s="12">
        <v>32</v>
      </c>
      <c r="O91" s="10">
        <v>7</v>
      </c>
      <c r="P91" s="12"/>
      <c r="R91" s="1">
        <v>7</v>
      </c>
    </row>
    <row r="92" spans="1:18" ht="19.5" customHeight="1">
      <c r="A92" s="6"/>
      <c r="B92" s="6" t="s">
        <v>117</v>
      </c>
      <c r="C92" s="12">
        <v>1592</v>
      </c>
      <c r="D92" s="12">
        <v>1629</v>
      </c>
      <c r="E92" s="12"/>
      <c r="F92" s="12">
        <f t="shared" si="14"/>
        <v>12</v>
      </c>
      <c r="G92" s="12">
        <v>9</v>
      </c>
      <c r="H92" s="12">
        <v>3</v>
      </c>
      <c r="I92" s="12"/>
      <c r="J92" s="12">
        <f>1550+21</f>
        <v>1571</v>
      </c>
      <c r="K92" s="12">
        <f>1603+22</f>
        <v>1625</v>
      </c>
      <c r="L92" s="12"/>
      <c r="M92" s="12">
        <f t="shared" si="15"/>
        <v>22</v>
      </c>
      <c r="N92" s="12">
        <v>9</v>
      </c>
      <c r="O92" s="10">
        <v>13</v>
      </c>
      <c r="P92" s="12"/>
      <c r="R92" s="1">
        <v>15</v>
      </c>
    </row>
    <row r="93" spans="1:18" ht="19.5" customHeight="1">
      <c r="A93" s="6"/>
      <c r="B93" s="6" t="s">
        <v>118</v>
      </c>
      <c r="C93" s="12">
        <v>1917</v>
      </c>
      <c r="D93" s="12">
        <v>1990</v>
      </c>
      <c r="E93" s="12"/>
      <c r="F93" s="12">
        <f t="shared" si="14"/>
        <v>19</v>
      </c>
      <c r="G93" s="12">
        <v>11</v>
      </c>
      <c r="H93" s="12">
        <v>6</v>
      </c>
      <c r="I93" s="12">
        <v>2</v>
      </c>
      <c r="J93" s="12">
        <f>1891+28</f>
        <v>1919</v>
      </c>
      <c r="K93" s="12">
        <f>1954+31</f>
        <v>1985</v>
      </c>
      <c r="L93" s="12"/>
      <c r="M93" s="12">
        <f t="shared" si="15"/>
        <v>7</v>
      </c>
      <c r="N93" s="12">
        <v>1</v>
      </c>
      <c r="O93" s="10">
        <v>6</v>
      </c>
      <c r="P93" s="12"/>
      <c r="R93" s="1">
        <v>6</v>
      </c>
    </row>
    <row r="94" spans="1:18" ht="19.5" customHeight="1">
      <c r="A94" s="6"/>
      <c r="B94" s="6" t="s">
        <v>119</v>
      </c>
      <c r="C94" s="12">
        <v>1425</v>
      </c>
      <c r="D94" s="12">
        <v>1448</v>
      </c>
      <c r="E94" s="12"/>
      <c r="F94" s="12">
        <f t="shared" si="14"/>
        <v>7</v>
      </c>
      <c r="G94" s="12">
        <v>2</v>
      </c>
      <c r="H94" s="12">
        <v>3</v>
      </c>
      <c r="I94" s="12">
        <v>2</v>
      </c>
      <c r="J94" s="12">
        <f>1419+22</f>
        <v>1441</v>
      </c>
      <c r="K94" s="12">
        <f>1425+23</f>
        <v>1448</v>
      </c>
      <c r="L94" s="12"/>
      <c r="M94" s="12">
        <f t="shared" si="15"/>
        <v>5</v>
      </c>
      <c r="N94" s="12"/>
      <c r="O94" s="10">
        <v>4</v>
      </c>
      <c r="P94" s="12">
        <v>1</v>
      </c>
      <c r="R94" s="1">
        <v>4</v>
      </c>
    </row>
    <row r="95" spans="1:18" ht="19.5" customHeight="1">
      <c r="A95" s="6"/>
      <c r="B95" s="6" t="s">
        <v>120</v>
      </c>
      <c r="C95" s="12">
        <v>1240</v>
      </c>
      <c r="D95" s="12">
        <v>1292</v>
      </c>
      <c r="E95" s="12"/>
      <c r="F95" s="12">
        <f t="shared" si="14"/>
        <v>15</v>
      </c>
      <c r="G95" s="12">
        <v>12</v>
      </c>
      <c r="H95" s="12">
        <v>2</v>
      </c>
      <c r="I95" s="12">
        <v>1</v>
      </c>
      <c r="J95" s="12">
        <f>1247+27</f>
        <v>1274</v>
      </c>
      <c r="K95" s="12">
        <f>1259+27</f>
        <v>1286</v>
      </c>
      <c r="L95" s="12"/>
      <c r="M95" s="12">
        <f t="shared" si="15"/>
        <v>9</v>
      </c>
      <c r="N95" s="12">
        <v>6</v>
      </c>
      <c r="O95" s="10">
        <v>2</v>
      </c>
      <c r="P95" s="12">
        <v>1</v>
      </c>
      <c r="R95" s="1">
        <v>2</v>
      </c>
    </row>
    <row r="96" spans="1:18" ht="19.5" customHeight="1">
      <c r="A96" s="6"/>
      <c r="B96" s="6" t="s">
        <v>121</v>
      </c>
      <c r="C96" s="12">
        <v>2277</v>
      </c>
      <c r="D96" s="12">
        <v>2313</v>
      </c>
      <c r="E96" s="12"/>
      <c r="F96" s="12">
        <f t="shared" si="14"/>
        <v>7</v>
      </c>
      <c r="G96" s="12">
        <v>4</v>
      </c>
      <c r="H96" s="12">
        <v>3</v>
      </c>
      <c r="I96" s="12"/>
      <c r="J96" s="12">
        <f>2290+23</f>
        <v>2313</v>
      </c>
      <c r="K96" s="12">
        <f>2332+23</f>
        <v>2355</v>
      </c>
      <c r="L96" s="12"/>
      <c r="M96" s="12">
        <f t="shared" si="15"/>
        <v>7</v>
      </c>
      <c r="N96" s="12">
        <v>5</v>
      </c>
      <c r="O96" s="10">
        <v>2</v>
      </c>
      <c r="P96" s="12"/>
      <c r="R96" s="1">
        <v>2</v>
      </c>
    </row>
    <row r="97" spans="1:18" ht="19.5" customHeight="1">
      <c r="A97" s="6"/>
      <c r="B97" s="6" t="s">
        <v>122</v>
      </c>
      <c r="C97" s="12">
        <v>1542</v>
      </c>
      <c r="D97" s="12">
        <v>1605</v>
      </c>
      <c r="E97" s="12"/>
      <c r="F97" s="12">
        <f t="shared" si="14"/>
        <v>2</v>
      </c>
      <c r="G97" s="12"/>
      <c r="H97" s="12">
        <v>1</v>
      </c>
      <c r="I97" s="12">
        <v>1</v>
      </c>
      <c r="J97" s="12">
        <f>1585+17</f>
        <v>1602</v>
      </c>
      <c r="K97" s="12">
        <f>1617+19</f>
        <v>1636</v>
      </c>
      <c r="L97" s="12"/>
      <c r="M97" s="12">
        <f t="shared" si="15"/>
        <v>2</v>
      </c>
      <c r="N97" s="12"/>
      <c r="O97" s="10">
        <v>2</v>
      </c>
      <c r="P97" s="12"/>
      <c r="R97" s="1">
        <v>2</v>
      </c>
    </row>
    <row r="98" spans="1:18" ht="19.5" customHeight="1">
      <c r="A98" s="6"/>
      <c r="B98" s="6" t="s">
        <v>123</v>
      </c>
      <c r="C98" s="12">
        <v>1187</v>
      </c>
      <c r="D98" s="12">
        <v>1215</v>
      </c>
      <c r="E98" s="12"/>
      <c r="F98" s="12">
        <f t="shared" si="14"/>
        <v>14</v>
      </c>
      <c r="G98" s="12">
        <v>12</v>
      </c>
      <c r="H98" s="12">
        <v>2</v>
      </c>
      <c r="I98" s="12"/>
      <c r="J98" s="12">
        <f>1164+21</f>
        <v>1185</v>
      </c>
      <c r="K98" s="12">
        <f>1187+22</f>
        <v>1209</v>
      </c>
      <c r="L98" s="12"/>
      <c r="M98" s="12">
        <f t="shared" si="15"/>
        <v>15</v>
      </c>
      <c r="N98" s="12">
        <v>10</v>
      </c>
      <c r="O98" s="10">
        <v>5</v>
      </c>
      <c r="P98" s="12"/>
      <c r="R98" s="1">
        <v>5</v>
      </c>
    </row>
    <row r="99" spans="1:18" ht="19.5" customHeight="1">
      <c r="A99" s="6"/>
      <c r="B99" s="6" t="s">
        <v>124</v>
      </c>
      <c r="C99" s="12">
        <v>1494</v>
      </c>
      <c r="D99" s="12">
        <v>1535</v>
      </c>
      <c r="E99" s="12"/>
      <c r="F99" s="12">
        <f t="shared" si="14"/>
        <v>10</v>
      </c>
      <c r="G99" s="12">
        <v>3</v>
      </c>
      <c r="H99" s="12">
        <v>4</v>
      </c>
      <c r="I99" s="12">
        <v>3</v>
      </c>
      <c r="J99" s="12">
        <f>1478+12</f>
        <v>1490</v>
      </c>
      <c r="K99" s="12">
        <f>1518+15</f>
        <v>1533</v>
      </c>
      <c r="L99" s="12"/>
      <c r="M99" s="12">
        <f t="shared" si="15"/>
        <v>11</v>
      </c>
      <c r="N99" s="12">
        <v>5</v>
      </c>
      <c r="O99" s="10">
        <v>6</v>
      </c>
      <c r="P99" s="12"/>
      <c r="R99" s="1">
        <v>6</v>
      </c>
    </row>
    <row r="100" spans="1:16" s="3" customFormat="1" ht="19.5" customHeight="1">
      <c r="A100" s="7">
        <v>3</v>
      </c>
      <c r="B100" s="7" t="s">
        <v>44</v>
      </c>
      <c r="C100" s="13">
        <f>SUM(C101:C113)</f>
        <v>236</v>
      </c>
      <c r="D100" s="13">
        <f aca="true" t="shared" si="16" ref="D100:P100">SUM(D101:D113)</f>
        <v>245</v>
      </c>
      <c r="E100" s="13">
        <f t="shared" si="16"/>
        <v>0</v>
      </c>
      <c r="F100" s="13">
        <f t="shared" si="16"/>
        <v>3</v>
      </c>
      <c r="G100" s="13">
        <f t="shared" si="16"/>
        <v>2</v>
      </c>
      <c r="H100" s="13">
        <f t="shared" si="16"/>
        <v>0</v>
      </c>
      <c r="I100" s="13">
        <f t="shared" si="16"/>
        <v>1</v>
      </c>
      <c r="J100" s="13">
        <f t="shared" si="16"/>
        <v>242</v>
      </c>
      <c r="K100" s="13">
        <f t="shared" si="16"/>
        <v>245</v>
      </c>
      <c r="L100" s="13">
        <f t="shared" si="16"/>
        <v>0</v>
      </c>
      <c r="M100" s="13">
        <f t="shared" si="16"/>
        <v>9</v>
      </c>
      <c r="N100" s="13">
        <f t="shared" si="16"/>
        <v>5</v>
      </c>
      <c r="O100" s="13">
        <f t="shared" si="16"/>
        <v>4</v>
      </c>
      <c r="P100" s="13">
        <f t="shared" si="16"/>
        <v>0</v>
      </c>
    </row>
    <row r="101" spans="1:16" ht="19.5" customHeight="1">
      <c r="A101" s="6"/>
      <c r="B101" s="6" t="s">
        <v>113</v>
      </c>
      <c r="C101" s="12">
        <v>23</v>
      </c>
      <c r="D101" s="12">
        <v>24</v>
      </c>
      <c r="E101" s="12"/>
      <c r="F101" s="12">
        <f aca="true" t="shared" si="17" ref="F101:F114">G101+H101+I101</f>
        <v>0</v>
      </c>
      <c r="G101" s="12"/>
      <c r="H101" s="12"/>
      <c r="I101" s="12"/>
      <c r="J101" s="12">
        <v>19</v>
      </c>
      <c r="K101" s="12">
        <v>24</v>
      </c>
      <c r="L101" s="12"/>
      <c r="M101" s="12">
        <f aca="true" t="shared" si="18" ref="M101:M114">N101+O101+P101</f>
        <v>0</v>
      </c>
      <c r="N101" s="12"/>
      <c r="O101" s="12"/>
      <c r="P101" s="12"/>
    </row>
    <row r="102" spans="1:16" ht="19.5" customHeight="1">
      <c r="A102" s="6"/>
      <c r="B102" s="6" t="s">
        <v>57</v>
      </c>
      <c r="C102" s="12">
        <v>21</v>
      </c>
      <c r="D102" s="12">
        <v>22</v>
      </c>
      <c r="E102" s="12"/>
      <c r="F102" s="12">
        <f t="shared" si="17"/>
        <v>1</v>
      </c>
      <c r="G102" s="12">
        <v>1</v>
      </c>
      <c r="H102" s="12"/>
      <c r="I102" s="12"/>
      <c r="J102" s="12">
        <v>25</v>
      </c>
      <c r="K102" s="12">
        <v>22</v>
      </c>
      <c r="L102" s="12"/>
      <c r="M102" s="12">
        <f t="shared" si="18"/>
        <v>2</v>
      </c>
      <c r="N102" s="12">
        <v>2</v>
      </c>
      <c r="O102" s="12"/>
      <c r="P102" s="12"/>
    </row>
    <row r="103" spans="1:16" ht="19.5" customHeight="1">
      <c r="A103" s="6"/>
      <c r="B103" s="6" t="s">
        <v>114</v>
      </c>
      <c r="C103" s="12">
        <v>21</v>
      </c>
      <c r="D103" s="12">
        <v>21</v>
      </c>
      <c r="E103" s="12"/>
      <c r="F103" s="12">
        <f t="shared" si="17"/>
        <v>0</v>
      </c>
      <c r="G103" s="12"/>
      <c r="H103" s="12"/>
      <c r="I103" s="12"/>
      <c r="J103" s="12">
        <v>22</v>
      </c>
      <c r="K103" s="12">
        <v>21</v>
      </c>
      <c r="L103" s="12"/>
      <c r="M103" s="12">
        <f t="shared" si="18"/>
        <v>0</v>
      </c>
      <c r="N103" s="12"/>
      <c r="O103" s="12"/>
      <c r="P103" s="12"/>
    </row>
    <row r="104" spans="1:16" ht="19.5" customHeight="1">
      <c r="A104" s="6"/>
      <c r="B104" s="6" t="s">
        <v>115</v>
      </c>
      <c r="C104" s="12">
        <v>14</v>
      </c>
      <c r="D104" s="12">
        <v>19</v>
      </c>
      <c r="E104" s="12"/>
      <c r="F104" s="12">
        <f t="shared" si="17"/>
        <v>0</v>
      </c>
      <c r="G104" s="12"/>
      <c r="H104" s="12"/>
      <c r="I104" s="12"/>
      <c r="J104" s="12">
        <v>18</v>
      </c>
      <c r="K104" s="12">
        <v>19</v>
      </c>
      <c r="L104" s="12"/>
      <c r="M104" s="12">
        <f t="shared" si="18"/>
        <v>0</v>
      </c>
      <c r="N104" s="12"/>
      <c r="O104" s="12"/>
      <c r="P104" s="12"/>
    </row>
    <row r="105" spans="1:16" ht="19.5" customHeight="1">
      <c r="A105" s="6"/>
      <c r="B105" s="6" t="s">
        <v>116</v>
      </c>
      <c r="C105" s="12">
        <v>15</v>
      </c>
      <c r="D105" s="12">
        <v>15</v>
      </c>
      <c r="E105" s="12"/>
      <c r="F105" s="12">
        <f t="shared" si="17"/>
        <v>0</v>
      </c>
      <c r="G105" s="12"/>
      <c r="H105" s="12"/>
      <c r="I105" s="12"/>
      <c r="J105" s="12">
        <v>15</v>
      </c>
      <c r="K105" s="12">
        <v>15</v>
      </c>
      <c r="L105" s="12"/>
      <c r="M105" s="12">
        <f t="shared" si="18"/>
        <v>1</v>
      </c>
      <c r="N105" s="12">
        <v>1</v>
      </c>
      <c r="O105" s="12"/>
      <c r="P105" s="12"/>
    </row>
    <row r="106" spans="1:16" ht="19.5" customHeight="1">
      <c r="A106" s="6"/>
      <c r="B106" s="6" t="s">
        <v>117</v>
      </c>
      <c r="C106" s="12">
        <v>15</v>
      </c>
      <c r="D106" s="12">
        <v>15</v>
      </c>
      <c r="E106" s="12"/>
      <c r="F106" s="12">
        <f t="shared" si="17"/>
        <v>1</v>
      </c>
      <c r="G106" s="12">
        <v>1</v>
      </c>
      <c r="H106" s="12"/>
      <c r="I106" s="12"/>
      <c r="J106" s="12">
        <v>16</v>
      </c>
      <c r="K106" s="12">
        <v>15</v>
      </c>
      <c r="L106" s="12"/>
      <c r="M106" s="12">
        <f t="shared" si="18"/>
        <v>0</v>
      </c>
      <c r="N106" s="12"/>
      <c r="O106" s="12"/>
      <c r="P106" s="12"/>
    </row>
    <row r="107" spans="1:16" ht="19.5" customHeight="1">
      <c r="A107" s="6"/>
      <c r="B107" s="6" t="s">
        <v>118</v>
      </c>
      <c r="C107" s="12">
        <v>16</v>
      </c>
      <c r="D107" s="12">
        <v>15</v>
      </c>
      <c r="E107" s="12"/>
      <c r="F107" s="12">
        <f t="shared" si="17"/>
        <v>1</v>
      </c>
      <c r="G107" s="12"/>
      <c r="H107" s="12"/>
      <c r="I107" s="12">
        <v>1</v>
      </c>
      <c r="J107" s="12">
        <v>13</v>
      </c>
      <c r="K107" s="12">
        <v>15</v>
      </c>
      <c r="L107" s="12"/>
      <c r="M107" s="12">
        <f t="shared" si="18"/>
        <v>0</v>
      </c>
      <c r="N107" s="12"/>
      <c r="O107" s="12"/>
      <c r="P107" s="12"/>
    </row>
    <row r="108" spans="1:16" ht="19.5" customHeight="1">
      <c r="A108" s="6"/>
      <c r="B108" s="6" t="s">
        <v>119</v>
      </c>
      <c r="C108" s="12">
        <v>15</v>
      </c>
      <c r="D108" s="12">
        <v>16</v>
      </c>
      <c r="E108" s="12"/>
      <c r="F108" s="12">
        <f t="shared" si="17"/>
        <v>0</v>
      </c>
      <c r="G108" s="12"/>
      <c r="H108" s="12"/>
      <c r="I108" s="12"/>
      <c r="J108" s="12">
        <v>16</v>
      </c>
      <c r="K108" s="12">
        <v>16</v>
      </c>
      <c r="L108" s="12"/>
      <c r="M108" s="12">
        <f t="shared" si="18"/>
        <v>1</v>
      </c>
      <c r="N108" s="12"/>
      <c r="O108" s="12">
        <v>1</v>
      </c>
      <c r="P108" s="12"/>
    </row>
    <row r="109" spans="1:16" ht="19.5" customHeight="1">
      <c r="A109" s="6"/>
      <c r="B109" s="6" t="s">
        <v>120</v>
      </c>
      <c r="C109" s="12">
        <v>15</v>
      </c>
      <c r="D109" s="12">
        <v>16</v>
      </c>
      <c r="E109" s="12"/>
      <c r="F109" s="12">
        <f t="shared" si="17"/>
        <v>0</v>
      </c>
      <c r="G109" s="12"/>
      <c r="H109" s="12"/>
      <c r="I109" s="12"/>
      <c r="J109" s="12">
        <v>16</v>
      </c>
      <c r="K109" s="12">
        <v>16</v>
      </c>
      <c r="L109" s="12"/>
      <c r="M109" s="12">
        <f t="shared" si="18"/>
        <v>0</v>
      </c>
      <c r="N109" s="12"/>
      <c r="O109" s="12"/>
      <c r="P109" s="12"/>
    </row>
    <row r="110" spans="1:16" ht="19.5" customHeight="1">
      <c r="A110" s="6"/>
      <c r="B110" s="6" t="s">
        <v>121</v>
      </c>
      <c r="C110" s="12">
        <v>15</v>
      </c>
      <c r="D110" s="12">
        <v>15</v>
      </c>
      <c r="E110" s="12"/>
      <c r="F110" s="12">
        <f t="shared" si="17"/>
        <v>0</v>
      </c>
      <c r="G110" s="12"/>
      <c r="H110" s="12"/>
      <c r="I110" s="12"/>
      <c r="J110" s="12">
        <v>16</v>
      </c>
      <c r="K110" s="12">
        <v>15</v>
      </c>
      <c r="L110" s="12"/>
      <c r="M110" s="12">
        <f t="shared" si="18"/>
        <v>1</v>
      </c>
      <c r="N110" s="12"/>
      <c r="O110" s="12">
        <v>1</v>
      </c>
      <c r="P110" s="12"/>
    </row>
    <row r="111" spans="1:16" ht="19.5" customHeight="1">
      <c r="A111" s="6"/>
      <c r="B111" s="6" t="s">
        <v>122</v>
      </c>
      <c r="C111" s="12">
        <v>16</v>
      </c>
      <c r="D111" s="12">
        <v>16</v>
      </c>
      <c r="E111" s="12"/>
      <c r="F111" s="12">
        <f t="shared" si="17"/>
        <v>0</v>
      </c>
      <c r="G111" s="12"/>
      <c r="H111" s="12"/>
      <c r="I111" s="12"/>
      <c r="J111" s="12">
        <v>15</v>
      </c>
      <c r="K111" s="12">
        <v>16</v>
      </c>
      <c r="L111" s="12"/>
      <c r="M111" s="12">
        <f t="shared" si="18"/>
        <v>0</v>
      </c>
      <c r="N111" s="12"/>
      <c r="O111" s="12"/>
      <c r="P111" s="12"/>
    </row>
    <row r="112" spans="1:16" ht="19.5" customHeight="1">
      <c r="A112" s="6"/>
      <c r="B112" s="6" t="s">
        <v>123</v>
      </c>
      <c r="C112" s="12">
        <v>15</v>
      </c>
      <c r="D112" s="12">
        <v>16</v>
      </c>
      <c r="E112" s="12"/>
      <c r="F112" s="12">
        <f t="shared" si="17"/>
        <v>0</v>
      </c>
      <c r="G112" s="12"/>
      <c r="H112" s="12"/>
      <c r="I112" s="12"/>
      <c r="J112" s="12">
        <v>15</v>
      </c>
      <c r="K112" s="12">
        <v>16</v>
      </c>
      <c r="L112" s="12"/>
      <c r="M112" s="12">
        <f t="shared" si="18"/>
        <v>1</v>
      </c>
      <c r="N112" s="12">
        <v>1</v>
      </c>
      <c r="O112" s="12"/>
      <c r="P112" s="12"/>
    </row>
    <row r="113" spans="1:16" ht="19.5" customHeight="1">
      <c r="A113" s="6"/>
      <c r="B113" s="6" t="s">
        <v>124</v>
      </c>
      <c r="C113" s="12">
        <v>35</v>
      </c>
      <c r="D113" s="12">
        <v>35</v>
      </c>
      <c r="E113" s="12"/>
      <c r="F113" s="12">
        <f t="shared" si="17"/>
        <v>0</v>
      </c>
      <c r="G113" s="12"/>
      <c r="H113" s="12"/>
      <c r="I113" s="12"/>
      <c r="J113" s="12">
        <v>36</v>
      </c>
      <c r="K113" s="12">
        <v>35</v>
      </c>
      <c r="L113" s="12"/>
      <c r="M113" s="12">
        <f t="shared" si="18"/>
        <v>3</v>
      </c>
      <c r="N113" s="12">
        <v>1</v>
      </c>
      <c r="O113" s="12">
        <v>2</v>
      </c>
      <c r="P113" s="12"/>
    </row>
    <row r="114" spans="1:16" s="3" customFormat="1" ht="19.5" customHeight="1">
      <c r="A114" s="7" t="s">
        <v>125</v>
      </c>
      <c r="B114" s="7" t="s">
        <v>126</v>
      </c>
      <c r="C114" s="13"/>
      <c r="D114" s="13">
        <v>72</v>
      </c>
      <c r="E114" s="13"/>
      <c r="F114" s="12">
        <f t="shared" si="17"/>
        <v>0</v>
      </c>
      <c r="G114" s="13"/>
      <c r="H114" s="13"/>
      <c r="I114" s="13"/>
      <c r="J114" s="13"/>
      <c r="K114" s="13">
        <v>157</v>
      </c>
      <c r="L114" s="13"/>
      <c r="M114" s="12">
        <f t="shared" si="18"/>
        <v>0</v>
      </c>
      <c r="N114" s="13"/>
      <c r="O114" s="13"/>
      <c r="P114" s="13"/>
    </row>
    <row r="115" spans="1:16" s="3" customFormat="1" ht="19.5" customHeight="1">
      <c r="A115" s="7" t="s">
        <v>45</v>
      </c>
      <c r="B115" s="7" t="s">
        <v>543</v>
      </c>
      <c r="C115" s="13">
        <f>C116+C119+C122+C125+C128+C131+C134+C137+C140+C143+C146+C149+C152</f>
        <v>5735</v>
      </c>
      <c r="D115" s="13">
        <f aca="true" t="shared" si="19" ref="D115:P115">D116+D119+D122+D125+D128+D131+D134+D137+D140+D143+D146+D149+D152</f>
        <v>6097</v>
      </c>
      <c r="E115" s="13">
        <f t="shared" si="19"/>
        <v>0</v>
      </c>
      <c r="F115" s="13">
        <f t="shared" si="19"/>
        <v>145</v>
      </c>
      <c r="G115" s="13">
        <f t="shared" si="19"/>
        <v>32</v>
      </c>
      <c r="H115" s="13">
        <f t="shared" si="19"/>
        <v>88</v>
      </c>
      <c r="I115" s="13">
        <f t="shared" si="19"/>
        <v>25</v>
      </c>
      <c r="J115" s="13">
        <f t="shared" si="19"/>
        <v>5779</v>
      </c>
      <c r="K115" s="13">
        <f t="shared" si="19"/>
        <v>6097</v>
      </c>
      <c r="L115" s="13">
        <f t="shared" si="19"/>
        <v>0</v>
      </c>
      <c r="M115" s="13">
        <f t="shared" si="19"/>
        <v>111</v>
      </c>
      <c r="N115" s="13">
        <f t="shared" si="19"/>
        <v>22</v>
      </c>
      <c r="O115" s="13">
        <f t="shared" si="19"/>
        <v>69</v>
      </c>
      <c r="P115" s="13">
        <f t="shared" si="19"/>
        <v>20</v>
      </c>
    </row>
    <row r="116" spans="1:16" s="3" customFormat="1" ht="19.5" customHeight="1">
      <c r="A116" s="7"/>
      <c r="B116" s="7" t="s">
        <v>113</v>
      </c>
      <c r="C116" s="13">
        <f>C117+C118</f>
        <v>464</v>
      </c>
      <c r="D116" s="13">
        <f aca="true" t="shared" si="20" ref="D116:P116">D117+D118</f>
        <v>519</v>
      </c>
      <c r="E116" s="13">
        <f t="shared" si="20"/>
        <v>0</v>
      </c>
      <c r="F116" s="13">
        <f t="shared" si="20"/>
        <v>6</v>
      </c>
      <c r="G116" s="13">
        <f t="shared" si="20"/>
        <v>0</v>
      </c>
      <c r="H116" s="13">
        <f t="shared" si="20"/>
        <v>3</v>
      </c>
      <c r="I116" s="13">
        <f t="shared" si="20"/>
        <v>3</v>
      </c>
      <c r="J116" s="13">
        <f t="shared" si="20"/>
        <v>457</v>
      </c>
      <c r="K116" s="13">
        <f t="shared" si="20"/>
        <v>519</v>
      </c>
      <c r="L116" s="13">
        <f t="shared" si="20"/>
        <v>0</v>
      </c>
      <c r="M116" s="13">
        <f t="shared" si="20"/>
        <v>5</v>
      </c>
      <c r="N116" s="13">
        <f t="shared" si="20"/>
        <v>0</v>
      </c>
      <c r="O116" s="13">
        <f t="shared" si="20"/>
        <v>3</v>
      </c>
      <c r="P116" s="13">
        <f t="shared" si="20"/>
        <v>2</v>
      </c>
    </row>
    <row r="117" spans="1:16" ht="19.5" customHeight="1">
      <c r="A117" s="6"/>
      <c r="B117" s="6" t="s">
        <v>544</v>
      </c>
      <c r="C117" s="12">
        <v>240</v>
      </c>
      <c r="D117" s="12">
        <v>271</v>
      </c>
      <c r="E117" s="12"/>
      <c r="F117" s="12">
        <f>G117+H117+I117</f>
        <v>3</v>
      </c>
      <c r="G117" s="12"/>
      <c r="H117" s="12">
        <v>3</v>
      </c>
      <c r="I117" s="12"/>
      <c r="J117" s="12">
        <v>232</v>
      </c>
      <c r="K117" s="12">
        <v>257</v>
      </c>
      <c r="L117" s="12"/>
      <c r="M117" s="12">
        <f>N117+O117+P117</f>
        <v>2</v>
      </c>
      <c r="N117" s="12"/>
      <c r="O117" s="12">
        <v>2</v>
      </c>
      <c r="P117" s="12"/>
    </row>
    <row r="118" spans="1:16" ht="19.5" customHeight="1">
      <c r="A118" s="6"/>
      <c r="B118" s="6" t="s">
        <v>545</v>
      </c>
      <c r="C118" s="12">
        <v>224</v>
      </c>
      <c r="D118" s="12">
        <v>248</v>
      </c>
      <c r="E118" s="12"/>
      <c r="F118" s="12">
        <f>G118+H118+I118</f>
        <v>3</v>
      </c>
      <c r="G118" s="12"/>
      <c r="H118" s="12"/>
      <c r="I118" s="12">
        <v>3</v>
      </c>
      <c r="J118" s="12">
        <v>225</v>
      </c>
      <c r="K118" s="12">
        <v>262</v>
      </c>
      <c r="L118" s="12"/>
      <c r="M118" s="12">
        <f>N118+O118+P118</f>
        <v>3</v>
      </c>
      <c r="N118" s="12"/>
      <c r="O118" s="12">
        <v>1</v>
      </c>
      <c r="P118" s="12">
        <v>2</v>
      </c>
    </row>
    <row r="119" spans="1:16" s="3" customFormat="1" ht="19.5" customHeight="1">
      <c r="A119" s="7"/>
      <c r="B119" s="7" t="s">
        <v>57</v>
      </c>
      <c r="C119" s="13">
        <f>C120+C121</f>
        <v>195</v>
      </c>
      <c r="D119" s="13">
        <f aca="true" t="shared" si="21" ref="D119:P119">D120+D121</f>
        <v>224</v>
      </c>
      <c r="E119" s="13">
        <f t="shared" si="21"/>
        <v>0</v>
      </c>
      <c r="F119" s="13">
        <f t="shared" si="21"/>
        <v>3</v>
      </c>
      <c r="G119" s="13">
        <f t="shared" si="21"/>
        <v>0</v>
      </c>
      <c r="H119" s="13">
        <f t="shared" si="21"/>
        <v>2</v>
      </c>
      <c r="I119" s="13">
        <f t="shared" si="21"/>
        <v>1</v>
      </c>
      <c r="J119" s="13">
        <f t="shared" si="21"/>
        <v>195</v>
      </c>
      <c r="K119" s="13">
        <f t="shared" si="21"/>
        <v>224</v>
      </c>
      <c r="L119" s="13">
        <f t="shared" si="21"/>
        <v>0</v>
      </c>
      <c r="M119" s="13">
        <f t="shared" si="21"/>
        <v>6</v>
      </c>
      <c r="N119" s="13">
        <f t="shared" si="21"/>
        <v>0</v>
      </c>
      <c r="O119" s="13">
        <f t="shared" si="21"/>
        <v>0</v>
      </c>
      <c r="P119" s="13">
        <f t="shared" si="21"/>
        <v>6</v>
      </c>
    </row>
    <row r="120" spans="1:16" ht="19.5" customHeight="1">
      <c r="A120" s="6"/>
      <c r="B120" s="6" t="s">
        <v>544</v>
      </c>
      <c r="C120" s="12">
        <v>106</v>
      </c>
      <c r="D120" s="12">
        <v>118</v>
      </c>
      <c r="E120" s="12"/>
      <c r="F120" s="12">
        <f>G120+H120+I120</f>
        <v>2</v>
      </c>
      <c r="G120" s="12"/>
      <c r="H120" s="12">
        <v>1</v>
      </c>
      <c r="I120" s="12">
        <v>1</v>
      </c>
      <c r="J120" s="12">
        <v>97</v>
      </c>
      <c r="K120" s="12">
        <v>111</v>
      </c>
      <c r="L120" s="12"/>
      <c r="M120" s="12">
        <f>N120+O120+P120</f>
        <v>6</v>
      </c>
      <c r="N120" s="12"/>
      <c r="O120" s="12"/>
      <c r="P120" s="12">
        <v>6</v>
      </c>
    </row>
    <row r="121" spans="1:16" ht="19.5" customHeight="1">
      <c r="A121" s="6"/>
      <c r="B121" s="6" t="s">
        <v>545</v>
      </c>
      <c r="C121" s="12">
        <v>89</v>
      </c>
      <c r="D121" s="12">
        <v>106</v>
      </c>
      <c r="E121" s="12"/>
      <c r="F121" s="12">
        <f>G121+H121+I121</f>
        <v>1</v>
      </c>
      <c r="G121" s="12"/>
      <c r="H121" s="12">
        <v>1</v>
      </c>
      <c r="I121" s="12"/>
      <c r="J121" s="12">
        <v>98</v>
      </c>
      <c r="K121" s="12">
        <v>113</v>
      </c>
      <c r="L121" s="12"/>
      <c r="M121" s="12">
        <f>N121+O121+P121</f>
        <v>0</v>
      </c>
      <c r="N121" s="12"/>
      <c r="O121" s="12"/>
      <c r="P121" s="12"/>
    </row>
    <row r="122" spans="1:16" s="3" customFormat="1" ht="19.5" customHeight="1">
      <c r="A122" s="7"/>
      <c r="B122" s="7" t="s">
        <v>114</v>
      </c>
      <c r="C122" s="13">
        <f>C123+C124</f>
        <v>290</v>
      </c>
      <c r="D122" s="13">
        <f aca="true" t="shared" si="22" ref="D122:P122">D123+D124</f>
        <v>316</v>
      </c>
      <c r="E122" s="13">
        <f t="shared" si="22"/>
        <v>0</v>
      </c>
      <c r="F122" s="13">
        <f t="shared" si="22"/>
        <v>9</v>
      </c>
      <c r="G122" s="13">
        <f t="shared" si="22"/>
        <v>2</v>
      </c>
      <c r="H122" s="13">
        <f t="shared" si="22"/>
        <v>5</v>
      </c>
      <c r="I122" s="13">
        <f t="shared" si="22"/>
        <v>2</v>
      </c>
      <c r="J122" s="13">
        <f t="shared" si="22"/>
        <v>289</v>
      </c>
      <c r="K122" s="13">
        <f t="shared" si="22"/>
        <v>316</v>
      </c>
      <c r="L122" s="13">
        <f t="shared" si="22"/>
        <v>0</v>
      </c>
      <c r="M122" s="13">
        <f t="shared" si="22"/>
        <v>3</v>
      </c>
      <c r="N122" s="13">
        <f t="shared" si="22"/>
        <v>0</v>
      </c>
      <c r="O122" s="13">
        <f t="shared" si="22"/>
        <v>1</v>
      </c>
      <c r="P122" s="13">
        <f t="shared" si="22"/>
        <v>2</v>
      </c>
    </row>
    <row r="123" spans="1:16" ht="19.5" customHeight="1">
      <c r="A123" s="6"/>
      <c r="B123" s="6" t="s">
        <v>544</v>
      </c>
      <c r="C123" s="12">
        <v>145</v>
      </c>
      <c r="D123" s="12">
        <v>163</v>
      </c>
      <c r="E123" s="12"/>
      <c r="F123" s="12">
        <f>G123+H123+I123</f>
        <v>5</v>
      </c>
      <c r="G123" s="12">
        <v>2</v>
      </c>
      <c r="H123" s="12">
        <v>3</v>
      </c>
      <c r="I123" s="12"/>
      <c r="J123" s="12">
        <v>140</v>
      </c>
      <c r="K123" s="12">
        <v>154</v>
      </c>
      <c r="L123" s="12"/>
      <c r="M123" s="12">
        <f>N123+O123+P123</f>
        <v>0</v>
      </c>
      <c r="N123" s="12"/>
      <c r="O123" s="12"/>
      <c r="P123" s="12"/>
    </row>
    <row r="124" spans="1:16" ht="19.5" customHeight="1">
      <c r="A124" s="6"/>
      <c r="B124" s="6" t="s">
        <v>545</v>
      </c>
      <c r="C124" s="12">
        <v>145</v>
      </c>
      <c r="D124" s="12">
        <v>153</v>
      </c>
      <c r="E124" s="12"/>
      <c r="F124" s="12">
        <f>G124+H124+I124</f>
        <v>4</v>
      </c>
      <c r="G124" s="12"/>
      <c r="H124" s="12">
        <v>2</v>
      </c>
      <c r="I124" s="12">
        <v>2</v>
      </c>
      <c r="J124" s="12">
        <v>149</v>
      </c>
      <c r="K124" s="12">
        <v>162</v>
      </c>
      <c r="L124" s="12"/>
      <c r="M124" s="12">
        <f>N124+O124+P124</f>
        <v>3</v>
      </c>
      <c r="N124" s="12"/>
      <c r="O124" s="12">
        <v>1</v>
      </c>
      <c r="P124" s="12">
        <v>2</v>
      </c>
    </row>
    <row r="125" spans="1:16" s="3" customFormat="1" ht="19.5" customHeight="1">
      <c r="A125" s="7"/>
      <c r="B125" s="7" t="s">
        <v>115</v>
      </c>
      <c r="C125" s="13">
        <f>C126+C127</f>
        <v>381</v>
      </c>
      <c r="D125" s="13">
        <f aca="true" t="shared" si="23" ref="D125:P125">D126+D127</f>
        <v>411</v>
      </c>
      <c r="E125" s="13">
        <f t="shared" si="23"/>
        <v>0</v>
      </c>
      <c r="F125" s="13">
        <f t="shared" si="23"/>
        <v>20</v>
      </c>
      <c r="G125" s="13">
        <f t="shared" si="23"/>
        <v>4</v>
      </c>
      <c r="H125" s="13">
        <f t="shared" si="23"/>
        <v>16</v>
      </c>
      <c r="I125" s="13">
        <f t="shared" si="23"/>
        <v>0</v>
      </c>
      <c r="J125" s="13">
        <f t="shared" si="23"/>
        <v>374</v>
      </c>
      <c r="K125" s="13">
        <f t="shared" si="23"/>
        <v>411</v>
      </c>
      <c r="L125" s="13">
        <f t="shared" si="23"/>
        <v>0</v>
      </c>
      <c r="M125" s="13">
        <f t="shared" si="23"/>
        <v>11</v>
      </c>
      <c r="N125" s="13">
        <f t="shared" si="23"/>
        <v>3</v>
      </c>
      <c r="O125" s="13">
        <f t="shared" si="23"/>
        <v>8</v>
      </c>
      <c r="P125" s="13">
        <f t="shared" si="23"/>
        <v>0</v>
      </c>
    </row>
    <row r="126" spans="1:16" ht="19.5" customHeight="1">
      <c r="A126" s="6"/>
      <c r="B126" s="6" t="s">
        <v>544</v>
      </c>
      <c r="C126" s="12">
        <v>196</v>
      </c>
      <c r="D126" s="12">
        <v>214</v>
      </c>
      <c r="E126" s="12"/>
      <c r="F126" s="12">
        <f>G126+H126+I126</f>
        <v>13</v>
      </c>
      <c r="G126" s="12">
        <v>2</v>
      </c>
      <c r="H126" s="12">
        <v>11</v>
      </c>
      <c r="I126" s="12"/>
      <c r="J126" s="12">
        <v>190</v>
      </c>
      <c r="K126" s="12">
        <v>210</v>
      </c>
      <c r="L126" s="12"/>
      <c r="M126" s="12">
        <f>N126+O126+P126</f>
        <v>7</v>
      </c>
      <c r="N126" s="12"/>
      <c r="O126" s="12">
        <v>7</v>
      </c>
      <c r="P126" s="12"/>
    </row>
    <row r="127" spans="1:16" ht="19.5" customHeight="1">
      <c r="A127" s="6"/>
      <c r="B127" s="6" t="s">
        <v>545</v>
      </c>
      <c r="C127" s="12">
        <v>185</v>
      </c>
      <c r="D127" s="12">
        <v>197</v>
      </c>
      <c r="E127" s="12"/>
      <c r="F127" s="12">
        <f>G127+H127+I127</f>
        <v>7</v>
      </c>
      <c r="G127" s="12">
        <v>2</v>
      </c>
      <c r="H127" s="12">
        <v>5</v>
      </c>
      <c r="I127" s="12"/>
      <c r="J127" s="12">
        <v>184</v>
      </c>
      <c r="K127" s="12">
        <v>201</v>
      </c>
      <c r="L127" s="12"/>
      <c r="M127" s="12">
        <f>N127+O127+P127</f>
        <v>4</v>
      </c>
      <c r="N127" s="12">
        <v>3</v>
      </c>
      <c r="O127" s="12">
        <v>1</v>
      </c>
      <c r="P127" s="12"/>
    </row>
    <row r="128" spans="1:16" s="3" customFormat="1" ht="19.5" customHeight="1">
      <c r="A128" s="7"/>
      <c r="B128" s="7" t="s">
        <v>116</v>
      </c>
      <c r="C128" s="13">
        <f>C129+C130</f>
        <v>553</v>
      </c>
      <c r="D128" s="13">
        <f aca="true" t="shared" si="24" ref="D128:P128">D129+D130</f>
        <v>604</v>
      </c>
      <c r="E128" s="13">
        <f t="shared" si="24"/>
        <v>0</v>
      </c>
      <c r="F128" s="13">
        <f t="shared" si="24"/>
        <v>14</v>
      </c>
      <c r="G128" s="13">
        <f t="shared" si="24"/>
        <v>2</v>
      </c>
      <c r="H128" s="13">
        <f t="shared" si="24"/>
        <v>11</v>
      </c>
      <c r="I128" s="13">
        <f t="shared" si="24"/>
        <v>1</v>
      </c>
      <c r="J128" s="13">
        <f t="shared" si="24"/>
        <v>569</v>
      </c>
      <c r="K128" s="13">
        <f t="shared" si="24"/>
        <v>604</v>
      </c>
      <c r="L128" s="13">
        <f t="shared" si="24"/>
        <v>0</v>
      </c>
      <c r="M128" s="13">
        <f t="shared" si="24"/>
        <v>15</v>
      </c>
      <c r="N128" s="13">
        <f t="shared" si="24"/>
        <v>3</v>
      </c>
      <c r="O128" s="13">
        <f t="shared" si="24"/>
        <v>10</v>
      </c>
      <c r="P128" s="13">
        <f t="shared" si="24"/>
        <v>2</v>
      </c>
    </row>
    <row r="129" spans="1:16" s="3" customFormat="1" ht="19.5" customHeight="1">
      <c r="A129" s="7"/>
      <c r="B129" s="6" t="s">
        <v>544</v>
      </c>
      <c r="C129" s="193">
        <v>281</v>
      </c>
      <c r="D129" s="193">
        <v>312</v>
      </c>
      <c r="E129" s="193"/>
      <c r="F129" s="12">
        <f>G129+H129+I129</f>
        <v>8</v>
      </c>
      <c r="G129" s="193">
        <v>1</v>
      </c>
      <c r="H129" s="193">
        <v>7</v>
      </c>
      <c r="I129" s="193"/>
      <c r="J129" s="193">
        <v>276</v>
      </c>
      <c r="K129" s="193">
        <v>308</v>
      </c>
      <c r="L129" s="13"/>
      <c r="M129" s="12">
        <f>N129+O129+P129</f>
        <v>7</v>
      </c>
      <c r="N129" s="193">
        <v>2</v>
      </c>
      <c r="O129" s="193">
        <v>5</v>
      </c>
      <c r="P129" s="13"/>
    </row>
    <row r="130" spans="1:16" ht="19.5" customHeight="1">
      <c r="A130" s="6"/>
      <c r="B130" s="6" t="s">
        <v>545</v>
      </c>
      <c r="C130" s="12">
        <v>272</v>
      </c>
      <c r="D130" s="12">
        <v>292</v>
      </c>
      <c r="E130" s="12"/>
      <c r="F130" s="12">
        <f>G130+H130+I130</f>
        <v>6</v>
      </c>
      <c r="G130" s="12">
        <v>1</v>
      </c>
      <c r="H130" s="12">
        <v>4</v>
      </c>
      <c r="I130" s="12">
        <v>1</v>
      </c>
      <c r="J130" s="12">
        <v>293</v>
      </c>
      <c r="K130" s="12">
        <v>296</v>
      </c>
      <c r="L130" s="12"/>
      <c r="M130" s="12">
        <f>N130+O130+P130</f>
        <v>8</v>
      </c>
      <c r="N130" s="12">
        <v>1</v>
      </c>
      <c r="O130" s="12">
        <v>5</v>
      </c>
      <c r="P130" s="12">
        <v>2</v>
      </c>
    </row>
    <row r="131" spans="1:16" s="3" customFormat="1" ht="19.5" customHeight="1">
      <c r="A131" s="7"/>
      <c r="B131" s="7" t="s">
        <v>117</v>
      </c>
      <c r="C131" s="13">
        <f>C132+C133</f>
        <v>662</v>
      </c>
      <c r="D131" s="13">
        <f aca="true" t="shared" si="25" ref="D131:P131">D132+D133</f>
        <v>705</v>
      </c>
      <c r="E131" s="13">
        <f t="shared" si="25"/>
        <v>0</v>
      </c>
      <c r="F131" s="13">
        <f t="shared" si="25"/>
        <v>15</v>
      </c>
      <c r="G131" s="13">
        <f t="shared" si="25"/>
        <v>0</v>
      </c>
      <c r="H131" s="13">
        <f t="shared" si="25"/>
        <v>14</v>
      </c>
      <c r="I131" s="13">
        <f t="shared" si="25"/>
        <v>1</v>
      </c>
      <c r="J131" s="13">
        <f t="shared" si="25"/>
        <v>662</v>
      </c>
      <c r="K131" s="13">
        <f t="shared" si="25"/>
        <v>705</v>
      </c>
      <c r="L131" s="13">
        <f t="shared" si="25"/>
        <v>0</v>
      </c>
      <c r="M131" s="13">
        <f t="shared" si="25"/>
        <v>22</v>
      </c>
      <c r="N131" s="13">
        <f t="shared" si="25"/>
        <v>2</v>
      </c>
      <c r="O131" s="13">
        <f t="shared" si="25"/>
        <v>19</v>
      </c>
      <c r="P131" s="13">
        <f t="shared" si="25"/>
        <v>1</v>
      </c>
    </row>
    <row r="132" spans="1:16" ht="19.5" customHeight="1">
      <c r="A132" s="6"/>
      <c r="B132" s="6" t="s">
        <v>544</v>
      </c>
      <c r="C132" s="12">
        <v>328</v>
      </c>
      <c r="D132" s="12">
        <v>365</v>
      </c>
      <c r="E132" s="12"/>
      <c r="F132" s="12">
        <f>G132+H132+I132</f>
        <v>10</v>
      </c>
      <c r="G132" s="12"/>
      <c r="H132" s="12">
        <v>9</v>
      </c>
      <c r="I132" s="12">
        <v>1</v>
      </c>
      <c r="J132" s="12">
        <v>330</v>
      </c>
      <c r="K132" s="12">
        <v>363</v>
      </c>
      <c r="L132" s="12"/>
      <c r="M132" s="12">
        <f>N132+O132+P132</f>
        <v>19</v>
      </c>
      <c r="N132" s="12">
        <v>2</v>
      </c>
      <c r="O132" s="12">
        <v>17</v>
      </c>
      <c r="P132" s="12"/>
    </row>
    <row r="133" spans="1:16" ht="19.5" customHeight="1">
      <c r="A133" s="6"/>
      <c r="B133" s="6" t="s">
        <v>545</v>
      </c>
      <c r="C133" s="12">
        <v>334</v>
      </c>
      <c r="D133" s="12">
        <v>340</v>
      </c>
      <c r="E133" s="12"/>
      <c r="F133" s="12">
        <f>G133+H133+I133</f>
        <v>5</v>
      </c>
      <c r="G133" s="12"/>
      <c r="H133" s="12">
        <v>5</v>
      </c>
      <c r="I133" s="12"/>
      <c r="J133" s="12">
        <v>332</v>
      </c>
      <c r="K133" s="12">
        <v>342</v>
      </c>
      <c r="L133" s="12"/>
      <c r="M133" s="12">
        <f>N133+O133+P133</f>
        <v>3</v>
      </c>
      <c r="N133" s="12"/>
      <c r="O133" s="12">
        <v>2</v>
      </c>
      <c r="P133" s="12">
        <v>1</v>
      </c>
    </row>
    <row r="134" spans="1:16" s="3" customFormat="1" ht="19.5" customHeight="1">
      <c r="A134" s="7"/>
      <c r="B134" s="7" t="s">
        <v>118</v>
      </c>
      <c r="C134" s="13">
        <f>C135+C136</f>
        <v>628</v>
      </c>
      <c r="D134" s="13">
        <f aca="true" t="shared" si="26" ref="D134:P134">D135+D136</f>
        <v>671</v>
      </c>
      <c r="E134" s="13">
        <f t="shared" si="26"/>
        <v>0</v>
      </c>
      <c r="F134" s="13">
        <f t="shared" si="26"/>
        <v>16</v>
      </c>
      <c r="G134" s="13">
        <f t="shared" si="26"/>
        <v>7</v>
      </c>
      <c r="H134" s="13">
        <f t="shared" si="26"/>
        <v>6</v>
      </c>
      <c r="I134" s="13">
        <f t="shared" si="26"/>
        <v>3</v>
      </c>
      <c r="J134" s="13">
        <f t="shared" si="26"/>
        <v>623</v>
      </c>
      <c r="K134" s="13">
        <f t="shared" si="26"/>
        <v>671</v>
      </c>
      <c r="L134" s="13">
        <f t="shared" si="26"/>
        <v>0</v>
      </c>
      <c r="M134" s="13">
        <f t="shared" si="26"/>
        <v>11</v>
      </c>
      <c r="N134" s="13">
        <f t="shared" si="26"/>
        <v>0</v>
      </c>
      <c r="O134" s="13">
        <f t="shared" si="26"/>
        <v>9</v>
      </c>
      <c r="P134" s="13">
        <f t="shared" si="26"/>
        <v>2</v>
      </c>
    </row>
    <row r="135" spans="1:16" ht="19.5" customHeight="1">
      <c r="A135" s="6"/>
      <c r="B135" s="6" t="s">
        <v>544</v>
      </c>
      <c r="C135" s="12">
        <v>317</v>
      </c>
      <c r="D135" s="12">
        <v>351</v>
      </c>
      <c r="E135" s="12"/>
      <c r="F135" s="12">
        <f>G135+H135+I135</f>
        <v>9</v>
      </c>
      <c r="G135" s="12">
        <v>7</v>
      </c>
      <c r="H135" s="12">
        <v>1</v>
      </c>
      <c r="I135" s="12">
        <v>1</v>
      </c>
      <c r="J135" s="12">
        <v>307</v>
      </c>
      <c r="K135" s="12">
        <v>341</v>
      </c>
      <c r="L135" s="12"/>
      <c r="M135" s="12">
        <f>N135+O135+P135</f>
        <v>7</v>
      </c>
      <c r="N135" s="12"/>
      <c r="O135" s="12">
        <v>6</v>
      </c>
      <c r="P135" s="12">
        <v>1</v>
      </c>
    </row>
    <row r="136" spans="1:16" ht="19.5" customHeight="1">
      <c r="A136" s="6"/>
      <c r="B136" s="6" t="s">
        <v>545</v>
      </c>
      <c r="C136" s="12">
        <v>311</v>
      </c>
      <c r="D136" s="12">
        <v>320</v>
      </c>
      <c r="E136" s="12"/>
      <c r="F136" s="12">
        <f>G136+H136+I136</f>
        <v>7</v>
      </c>
      <c r="G136" s="12"/>
      <c r="H136" s="12">
        <v>5</v>
      </c>
      <c r="I136" s="12">
        <v>2</v>
      </c>
      <c r="J136" s="12">
        <v>316</v>
      </c>
      <c r="K136" s="12">
        <v>330</v>
      </c>
      <c r="L136" s="12"/>
      <c r="M136" s="12">
        <f>N136+O136+P136</f>
        <v>4</v>
      </c>
      <c r="N136" s="12"/>
      <c r="O136" s="12">
        <v>3</v>
      </c>
      <c r="P136" s="12">
        <v>1</v>
      </c>
    </row>
    <row r="137" spans="1:16" s="3" customFormat="1" ht="19.5" customHeight="1">
      <c r="A137" s="7"/>
      <c r="B137" s="7" t="s">
        <v>119</v>
      </c>
      <c r="C137" s="13">
        <f>C138+C139</f>
        <v>390</v>
      </c>
      <c r="D137" s="13">
        <f aca="true" t="shared" si="27" ref="D137:P137">D138+D139</f>
        <v>393</v>
      </c>
      <c r="E137" s="13">
        <f t="shared" si="27"/>
        <v>0</v>
      </c>
      <c r="F137" s="13">
        <f t="shared" si="27"/>
        <v>8</v>
      </c>
      <c r="G137" s="13">
        <f t="shared" si="27"/>
        <v>1</v>
      </c>
      <c r="H137" s="13">
        <f t="shared" si="27"/>
        <v>3</v>
      </c>
      <c r="I137" s="13">
        <f t="shared" si="27"/>
        <v>4</v>
      </c>
      <c r="J137" s="13">
        <f t="shared" si="27"/>
        <v>383</v>
      </c>
      <c r="K137" s="13">
        <f t="shared" si="27"/>
        <v>393</v>
      </c>
      <c r="L137" s="13">
        <f t="shared" si="27"/>
        <v>0</v>
      </c>
      <c r="M137" s="13">
        <f t="shared" si="27"/>
        <v>9</v>
      </c>
      <c r="N137" s="13">
        <f t="shared" si="27"/>
        <v>2</v>
      </c>
      <c r="O137" s="13">
        <f t="shared" si="27"/>
        <v>6</v>
      </c>
      <c r="P137" s="13">
        <f t="shared" si="27"/>
        <v>1</v>
      </c>
    </row>
    <row r="138" spans="1:16" ht="19.5" customHeight="1">
      <c r="A138" s="6"/>
      <c r="B138" s="6" t="s">
        <v>544</v>
      </c>
      <c r="C138" s="12">
        <v>180</v>
      </c>
      <c r="D138" s="12">
        <v>180</v>
      </c>
      <c r="E138" s="12"/>
      <c r="F138" s="12">
        <f>G138+H138+I138</f>
        <v>1</v>
      </c>
      <c r="G138" s="12">
        <v>1</v>
      </c>
      <c r="H138" s="12"/>
      <c r="I138" s="12"/>
      <c r="J138" s="12">
        <v>172</v>
      </c>
      <c r="K138" s="12">
        <v>172</v>
      </c>
      <c r="L138" s="12"/>
      <c r="M138" s="12">
        <f>N138+O138+P138</f>
        <v>7</v>
      </c>
      <c r="N138" s="12">
        <v>2</v>
      </c>
      <c r="O138" s="12">
        <v>4</v>
      </c>
      <c r="P138" s="12">
        <v>1</v>
      </c>
    </row>
    <row r="139" spans="1:16" ht="19.5" customHeight="1">
      <c r="A139" s="6"/>
      <c r="B139" s="6" t="s">
        <v>545</v>
      </c>
      <c r="C139" s="12">
        <v>210</v>
      </c>
      <c r="D139" s="12">
        <v>213</v>
      </c>
      <c r="E139" s="12"/>
      <c r="F139" s="12">
        <f>G139+H139+I139</f>
        <v>7</v>
      </c>
      <c r="G139" s="12"/>
      <c r="H139" s="12">
        <v>3</v>
      </c>
      <c r="I139" s="12">
        <v>4</v>
      </c>
      <c r="J139" s="12">
        <v>211</v>
      </c>
      <c r="K139" s="12">
        <v>221</v>
      </c>
      <c r="L139" s="12"/>
      <c r="M139" s="12">
        <f>N139+O139+P139</f>
        <v>2</v>
      </c>
      <c r="N139" s="12"/>
      <c r="O139" s="12">
        <v>2</v>
      </c>
      <c r="P139" s="12"/>
    </row>
    <row r="140" spans="1:16" s="3" customFormat="1" ht="19.5" customHeight="1">
      <c r="A140" s="7"/>
      <c r="B140" s="7" t="s">
        <v>120</v>
      </c>
      <c r="C140" s="13">
        <f>C141+C142</f>
        <v>421</v>
      </c>
      <c r="D140" s="13">
        <f aca="true" t="shared" si="28" ref="D140:P140">D141+D142</f>
        <v>432</v>
      </c>
      <c r="E140" s="13">
        <f t="shared" si="28"/>
        <v>0</v>
      </c>
      <c r="F140" s="13">
        <f t="shared" si="28"/>
        <v>12</v>
      </c>
      <c r="G140" s="13">
        <f t="shared" si="28"/>
        <v>1</v>
      </c>
      <c r="H140" s="13">
        <f t="shared" si="28"/>
        <v>11</v>
      </c>
      <c r="I140" s="13">
        <f t="shared" si="28"/>
        <v>0</v>
      </c>
      <c r="J140" s="13">
        <f t="shared" si="28"/>
        <v>430</v>
      </c>
      <c r="K140" s="13">
        <f t="shared" si="28"/>
        <v>432</v>
      </c>
      <c r="L140" s="13">
        <f t="shared" si="28"/>
        <v>0</v>
      </c>
      <c r="M140" s="13">
        <f t="shared" si="28"/>
        <v>7</v>
      </c>
      <c r="N140" s="13">
        <f t="shared" si="28"/>
        <v>3</v>
      </c>
      <c r="O140" s="13">
        <f t="shared" si="28"/>
        <v>3</v>
      </c>
      <c r="P140" s="13">
        <f t="shared" si="28"/>
        <v>1</v>
      </c>
    </row>
    <row r="141" spans="1:16" ht="19.5" customHeight="1">
      <c r="A141" s="6"/>
      <c r="B141" s="6" t="s">
        <v>544</v>
      </c>
      <c r="C141" s="12">
        <v>204</v>
      </c>
      <c r="D141" s="12">
        <v>205</v>
      </c>
      <c r="E141" s="12"/>
      <c r="F141" s="12">
        <f>G141+H141+I141</f>
        <v>5</v>
      </c>
      <c r="G141" s="12">
        <v>1</v>
      </c>
      <c r="H141" s="12">
        <v>4</v>
      </c>
      <c r="I141" s="12"/>
      <c r="J141" s="12">
        <v>200</v>
      </c>
      <c r="K141" s="12">
        <v>200</v>
      </c>
      <c r="L141" s="12"/>
      <c r="M141" s="12">
        <f>N141+O141+P141</f>
        <v>4</v>
      </c>
      <c r="N141" s="12">
        <v>3</v>
      </c>
      <c r="O141" s="12"/>
      <c r="P141" s="12">
        <v>1</v>
      </c>
    </row>
    <row r="142" spans="1:16" ht="19.5" customHeight="1">
      <c r="A142" s="6"/>
      <c r="B142" s="6" t="s">
        <v>545</v>
      </c>
      <c r="C142" s="12">
        <v>217</v>
      </c>
      <c r="D142" s="12">
        <v>227</v>
      </c>
      <c r="E142" s="12"/>
      <c r="F142" s="12">
        <f>G142+H142+I142</f>
        <v>7</v>
      </c>
      <c r="G142" s="12"/>
      <c r="H142" s="12">
        <v>7</v>
      </c>
      <c r="I142" s="12"/>
      <c r="J142" s="12">
        <v>230</v>
      </c>
      <c r="K142" s="12">
        <v>232</v>
      </c>
      <c r="L142" s="12"/>
      <c r="M142" s="12">
        <f>N142+O142+P142</f>
        <v>3</v>
      </c>
      <c r="N142" s="12"/>
      <c r="O142" s="12">
        <v>3</v>
      </c>
      <c r="P142" s="12"/>
    </row>
    <row r="143" spans="1:16" s="3" customFormat="1" ht="19.5" customHeight="1">
      <c r="A143" s="7"/>
      <c r="B143" s="7" t="s">
        <v>121</v>
      </c>
      <c r="C143" s="13">
        <f>C144+C145</f>
        <v>518</v>
      </c>
      <c r="D143" s="13">
        <f aca="true" t="shared" si="29" ref="D143:P143">D144+D145</f>
        <v>527</v>
      </c>
      <c r="E143" s="13">
        <f t="shared" si="29"/>
        <v>0</v>
      </c>
      <c r="F143" s="13">
        <f t="shared" si="29"/>
        <v>12</v>
      </c>
      <c r="G143" s="13">
        <f t="shared" si="29"/>
        <v>5</v>
      </c>
      <c r="H143" s="13">
        <f t="shared" si="29"/>
        <v>2</v>
      </c>
      <c r="I143" s="13">
        <f t="shared" si="29"/>
        <v>5</v>
      </c>
      <c r="J143" s="13">
        <f t="shared" si="29"/>
        <v>521</v>
      </c>
      <c r="K143" s="13">
        <f t="shared" si="29"/>
        <v>527</v>
      </c>
      <c r="L143" s="13">
        <f t="shared" si="29"/>
        <v>0</v>
      </c>
      <c r="M143" s="13">
        <f t="shared" si="29"/>
        <v>9</v>
      </c>
      <c r="N143" s="13">
        <f t="shared" si="29"/>
        <v>2</v>
      </c>
      <c r="O143" s="13">
        <f t="shared" si="29"/>
        <v>4</v>
      </c>
      <c r="P143" s="13">
        <f t="shared" si="29"/>
        <v>3</v>
      </c>
    </row>
    <row r="144" spans="1:16" ht="19.5" customHeight="1">
      <c r="A144" s="6"/>
      <c r="B144" s="6" t="s">
        <v>544</v>
      </c>
      <c r="C144" s="12">
        <v>239</v>
      </c>
      <c r="D144" s="12">
        <v>240</v>
      </c>
      <c r="E144" s="12"/>
      <c r="F144" s="12">
        <f>G144+H144+I144</f>
        <v>11</v>
      </c>
      <c r="G144" s="12">
        <v>4</v>
      </c>
      <c r="H144" s="12">
        <v>2</v>
      </c>
      <c r="I144" s="12">
        <v>5</v>
      </c>
      <c r="J144" s="12">
        <v>232</v>
      </c>
      <c r="K144" s="12">
        <v>238</v>
      </c>
      <c r="L144" s="12"/>
      <c r="M144" s="12">
        <f>N144+O144+P144</f>
        <v>8</v>
      </c>
      <c r="N144" s="12">
        <v>2</v>
      </c>
      <c r="O144" s="12">
        <v>3</v>
      </c>
      <c r="P144" s="12">
        <v>3</v>
      </c>
    </row>
    <row r="145" spans="1:16" ht="19.5" customHeight="1">
      <c r="A145" s="6"/>
      <c r="B145" s="6" t="s">
        <v>545</v>
      </c>
      <c r="C145" s="12">
        <v>279</v>
      </c>
      <c r="D145" s="12">
        <v>287</v>
      </c>
      <c r="E145" s="12"/>
      <c r="F145" s="12">
        <f>G145+H145+I145</f>
        <v>1</v>
      </c>
      <c r="G145" s="12">
        <v>1</v>
      </c>
      <c r="H145" s="12"/>
      <c r="I145" s="12"/>
      <c r="J145" s="12">
        <v>289</v>
      </c>
      <c r="K145" s="12">
        <v>289</v>
      </c>
      <c r="L145" s="12"/>
      <c r="M145" s="12">
        <f>N145+O145+P145</f>
        <v>1</v>
      </c>
      <c r="N145" s="12"/>
      <c r="O145" s="12">
        <v>1</v>
      </c>
      <c r="P145" s="12"/>
    </row>
    <row r="146" spans="1:16" s="3" customFormat="1" ht="19.5" customHeight="1">
      <c r="A146" s="7"/>
      <c r="B146" s="7" t="s">
        <v>122</v>
      </c>
      <c r="C146" s="13">
        <f>C147+C148</f>
        <v>385</v>
      </c>
      <c r="D146" s="13">
        <f aca="true" t="shared" si="30" ref="D146:M146">D147+D148</f>
        <v>391</v>
      </c>
      <c r="E146" s="13">
        <f t="shared" si="30"/>
        <v>0</v>
      </c>
      <c r="F146" s="13">
        <f t="shared" si="30"/>
        <v>5</v>
      </c>
      <c r="G146" s="13">
        <f t="shared" si="30"/>
        <v>0</v>
      </c>
      <c r="H146" s="13">
        <f t="shared" si="30"/>
        <v>0</v>
      </c>
      <c r="I146" s="13">
        <f t="shared" si="30"/>
        <v>5</v>
      </c>
      <c r="J146" s="13">
        <f t="shared" si="30"/>
        <v>387</v>
      </c>
      <c r="K146" s="13">
        <f t="shared" si="30"/>
        <v>391</v>
      </c>
      <c r="L146" s="13">
        <f t="shared" si="30"/>
        <v>0</v>
      </c>
      <c r="M146" s="13">
        <f t="shared" si="30"/>
        <v>0</v>
      </c>
      <c r="N146" s="13">
        <f>N147+N148</f>
        <v>0</v>
      </c>
      <c r="O146" s="13">
        <f>O147+O148</f>
        <v>0</v>
      </c>
      <c r="P146" s="13">
        <f>P147+P148</f>
        <v>0</v>
      </c>
    </row>
    <row r="147" spans="1:16" ht="19.5" customHeight="1">
      <c r="A147" s="6"/>
      <c r="B147" s="6" t="s">
        <v>544</v>
      </c>
      <c r="C147" s="12">
        <v>180</v>
      </c>
      <c r="D147" s="12">
        <v>180</v>
      </c>
      <c r="E147" s="12"/>
      <c r="F147" s="12">
        <f>G147+H147+I147</f>
        <v>5</v>
      </c>
      <c r="G147" s="12"/>
      <c r="H147" s="12"/>
      <c r="I147" s="12">
        <v>5</v>
      </c>
      <c r="J147" s="12">
        <v>169</v>
      </c>
      <c r="K147" s="12">
        <v>170</v>
      </c>
      <c r="L147" s="12"/>
      <c r="M147" s="12">
        <f>N147+O147+P147</f>
        <v>0</v>
      </c>
      <c r="N147" s="12"/>
      <c r="O147" s="12"/>
      <c r="P147" s="12"/>
    </row>
    <row r="148" spans="1:16" ht="19.5" customHeight="1">
      <c r="A148" s="6"/>
      <c r="B148" s="6" t="s">
        <v>545</v>
      </c>
      <c r="C148" s="12">
        <v>205</v>
      </c>
      <c r="D148" s="12">
        <v>211</v>
      </c>
      <c r="E148" s="12"/>
      <c r="F148" s="12">
        <f>G148+H148+I148</f>
        <v>0</v>
      </c>
      <c r="G148" s="12"/>
      <c r="H148" s="12"/>
      <c r="I148" s="12"/>
      <c r="J148" s="12">
        <v>218</v>
      </c>
      <c r="K148" s="12">
        <v>221</v>
      </c>
      <c r="L148" s="12"/>
      <c r="M148" s="12">
        <f>N148+O148+P148</f>
        <v>0</v>
      </c>
      <c r="N148" s="12"/>
      <c r="O148" s="12"/>
      <c r="P148" s="12"/>
    </row>
    <row r="149" spans="1:16" s="3" customFormat="1" ht="19.5" customHeight="1">
      <c r="A149" s="7"/>
      <c r="B149" s="7" t="s">
        <v>123</v>
      </c>
      <c r="C149" s="13">
        <f>C150+C151</f>
        <v>297</v>
      </c>
      <c r="D149" s="13">
        <f aca="true" t="shared" si="31" ref="D149:P149">D150+D151</f>
        <v>323</v>
      </c>
      <c r="E149" s="13">
        <f t="shared" si="31"/>
        <v>0</v>
      </c>
      <c r="F149" s="13">
        <f t="shared" si="31"/>
        <v>16</v>
      </c>
      <c r="G149" s="13">
        <f t="shared" si="31"/>
        <v>7</v>
      </c>
      <c r="H149" s="13">
        <f t="shared" si="31"/>
        <v>9</v>
      </c>
      <c r="I149" s="13">
        <f t="shared" si="31"/>
        <v>0</v>
      </c>
      <c r="J149" s="13">
        <f t="shared" si="31"/>
        <v>315</v>
      </c>
      <c r="K149" s="13">
        <f t="shared" si="31"/>
        <v>323</v>
      </c>
      <c r="L149" s="13">
        <f t="shared" si="31"/>
        <v>0</v>
      </c>
      <c r="M149" s="13">
        <f t="shared" si="31"/>
        <v>7</v>
      </c>
      <c r="N149" s="13">
        <f t="shared" si="31"/>
        <v>2</v>
      </c>
      <c r="O149" s="13">
        <f t="shared" si="31"/>
        <v>5</v>
      </c>
      <c r="P149" s="13">
        <f t="shared" si="31"/>
        <v>0</v>
      </c>
    </row>
    <row r="150" spans="1:16" ht="19.5" customHeight="1">
      <c r="A150" s="6"/>
      <c r="B150" s="6" t="s">
        <v>544</v>
      </c>
      <c r="C150" s="12">
        <v>153</v>
      </c>
      <c r="D150" s="12">
        <v>154</v>
      </c>
      <c r="E150" s="12"/>
      <c r="F150" s="12">
        <f>G150+H150+I150</f>
        <v>6</v>
      </c>
      <c r="G150" s="12">
        <v>2</v>
      </c>
      <c r="H150" s="12">
        <v>4</v>
      </c>
      <c r="I150" s="12"/>
      <c r="J150" s="12">
        <v>149</v>
      </c>
      <c r="K150" s="12">
        <v>150</v>
      </c>
      <c r="L150" s="12"/>
      <c r="M150" s="12">
        <f>N150+O150+P150</f>
        <v>3</v>
      </c>
      <c r="N150" s="12">
        <v>1</v>
      </c>
      <c r="O150" s="12">
        <v>2</v>
      </c>
      <c r="P150" s="12"/>
    </row>
    <row r="151" spans="1:16" ht="19.5" customHeight="1">
      <c r="A151" s="6"/>
      <c r="B151" s="6" t="s">
        <v>545</v>
      </c>
      <c r="C151" s="12">
        <v>144</v>
      </c>
      <c r="D151" s="12">
        <v>169</v>
      </c>
      <c r="E151" s="12"/>
      <c r="F151" s="12">
        <f>G151+H151+I151</f>
        <v>10</v>
      </c>
      <c r="G151" s="12">
        <v>5</v>
      </c>
      <c r="H151" s="12">
        <v>5</v>
      </c>
      <c r="I151" s="12"/>
      <c r="J151" s="12">
        <v>166</v>
      </c>
      <c r="K151" s="12">
        <v>173</v>
      </c>
      <c r="L151" s="12"/>
      <c r="M151" s="12">
        <f>N151+O151+P151</f>
        <v>4</v>
      </c>
      <c r="N151" s="12">
        <v>1</v>
      </c>
      <c r="O151" s="12">
        <v>3</v>
      </c>
      <c r="P151" s="12"/>
    </row>
    <row r="152" spans="1:16" s="3" customFormat="1" ht="19.5" customHeight="1">
      <c r="A152" s="7"/>
      <c r="B152" s="7" t="s">
        <v>124</v>
      </c>
      <c r="C152" s="13">
        <f>C153+C154</f>
        <v>551</v>
      </c>
      <c r="D152" s="13">
        <f aca="true" t="shared" si="32" ref="D152:P152">D153+D154</f>
        <v>581</v>
      </c>
      <c r="E152" s="13">
        <f t="shared" si="32"/>
        <v>0</v>
      </c>
      <c r="F152" s="13">
        <f t="shared" si="32"/>
        <v>9</v>
      </c>
      <c r="G152" s="13">
        <f t="shared" si="32"/>
        <v>3</v>
      </c>
      <c r="H152" s="13">
        <f t="shared" si="32"/>
        <v>6</v>
      </c>
      <c r="I152" s="13">
        <f t="shared" si="32"/>
        <v>0</v>
      </c>
      <c r="J152" s="13">
        <f t="shared" si="32"/>
        <v>574</v>
      </c>
      <c r="K152" s="13">
        <f t="shared" si="32"/>
        <v>581</v>
      </c>
      <c r="L152" s="13">
        <f t="shared" si="32"/>
        <v>0</v>
      </c>
      <c r="M152" s="13">
        <f t="shared" si="32"/>
        <v>6</v>
      </c>
      <c r="N152" s="13">
        <f t="shared" si="32"/>
        <v>5</v>
      </c>
      <c r="O152" s="13">
        <f t="shared" si="32"/>
        <v>1</v>
      </c>
      <c r="P152" s="13">
        <f t="shared" si="32"/>
        <v>0</v>
      </c>
    </row>
    <row r="153" spans="1:16" ht="19.5" customHeight="1">
      <c r="A153" s="6"/>
      <c r="B153" s="6" t="s">
        <v>544</v>
      </c>
      <c r="C153" s="12">
        <v>274</v>
      </c>
      <c r="D153" s="12">
        <v>297</v>
      </c>
      <c r="E153" s="12"/>
      <c r="F153" s="12">
        <f>G153+H153+I153</f>
        <v>3</v>
      </c>
      <c r="G153" s="12">
        <v>3</v>
      </c>
      <c r="H153" s="12"/>
      <c r="I153" s="12"/>
      <c r="J153" s="12">
        <v>270</v>
      </c>
      <c r="K153" s="12">
        <v>270</v>
      </c>
      <c r="L153" s="12"/>
      <c r="M153" s="12">
        <f>N153+O153+P153</f>
        <v>4</v>
      </c>
      <c r="N153" s="12">
        <v>3</v>
      </c>
      <c r="O153" s="12">
        <v>1</v>
      </c>
      <c r="P153" s="12"/>
    </row>
    <row r="154" spans="1:16" ht="19.5" customHeight="1">
      <c r="A154" s="45"/>
      <c r="B154" s="45" t="s">
        <v>545</v>
      </c>
      <c r="C154" s="46">
        <v>277</v>
      </c>
      <c r="D154" s="46">
        <v>284</v>
      </c>
      <c r="E154" s="46"/>
      <c r="F154" s="46">
        <f>G154+H154+I154</f>
        <v>6</v>
      </c>
      <c r="G154" s="46"/>
      <c r="H154" s="46">
        <v>6</v>
      </c>
      <c r="I154" s="46"/>
      <c r="J154" s="46">
        <v>304</v>
      </c>
      <c r="K154" s="46">
        <v>311</v>
      </c>
      <c r="L154" s="46"/>
      <c r="M154" s="46">
        <f>N154+O154+P154</f>
        <v>2</v>
      </c>
      <c r="N154" s="46">
        <v>2</v>
      </c>
      <c r="O154" s="46"/>
      <c r="P154" s="46"/>
    </row>
  </sheetData>
  <mergeCells count="7">
    <mergeCell ref="A3:P3"/>
    <mergeCell ref="A4:P4"/>
    <mergeCell ref="A2:P2"/>
    <mergeCell ref="C6:I6"/>
    <mergeCell ref="A6:A7"/>
    <mergeCell ref="B6:B7"/>
    <mergeCell ref="J6:P6"/>
  </mergeCells>
  <printOptions/>
  <pageMargins left="0.2362204724409449" right="0.15748031496062992" top="0.4330708661417323" bottom="0.4330708661417323" header="0.1968503937007874" footer="0.2362204724409449"/>
  <pageSetup horizontalDpi="600" verticalDpi="600" orientation="landscape" paperSize="9" r:id="rId1"/>
  <headerFooter alignWithMargins="0">
    <oddFooter>&amp;C&amp;10&amp;P   - Biểu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U46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1" sqref="G11"/>
    </sheetView>
  </sheetViews>
  <sheetFormatPr defaultColWidth="8.88671875" defaultRowHeight="18.75"/>
  <cols>
    <col min="1" max="1" width="4.3359375" style="1" customWidth="1"/>
    <col min="2" max="2" width="23.6640625" style="1" customWidth="1"/>
    <col min="3" max="4" width="5.77734375" style="10" customWidth="1"/>
    <col min="5" max="6" width="5.77734375" style="1" customWidth="1"/>
    <col min="7" max="8" width="5.77734375" style="10" customWidth="1"/>
    <col min="9" max="9" width="5.77734375" style="179" customWidth="1"/>
    <col min="10" max="10" width="7.21484375" style="1" customWidth="1"/>
    <col min="11" max="16" width="5.77734375" style="10" customWidth="1"/>
    <col min="17" max="16384" width="8.88671875" style="1" customWidth="1"/>
  </cols>
  <sheetData>
    <row r="2" spans="1:16" ht="18.75">
      <c r="A2" s="222" t="s">
        <v>629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56"/>
      <c r="O2" s="256"/>
      <c r="P2" s="256"/>
    </row>
    <row r="3" spans="1:16" ht="18.75">
      <c r="A3" s="223" t="s">
        <v>630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5" spans="1:16" ht="52.5" customHeight="1">
      <c r="A5" s="227" t="s">
        <v>493</v>
      </c>
      <c r="B5" s="227" t="s">
        <v>494</v>
      </c>
      <c r="C5" s="224" t="s">
        <v>626</v>
      </c>
      <c r="D5" s="226"/>
      <c r="E5" s="224" t="s">
        <v>625</v>
      </c>
      <c r="F5" s="226"/>
      <c r="G5" s="224" t="s">
        <v>520</v>
      </c>
      <c r="H5" s="226"/>
      <c r="I5" s="224" t="s">
        <v>628</v>
      </c>
      <c r="J5" s="258"/>
      <c r="K5" s="224" t="s">
        <v>526</v>
      </c>
      <c r="L5" s="258"/>
      <c r="M5" s="224" t="s">
        <v>627</v>
      </c>
      <c r="N5" s="257"/>
      <c r="O5" s="257"/>
      <c r="P5" s="258"/>
    </row>
    <row r="6" spans="1:16" ht="52.5" customHeight="1">
      <c r="A6" s="228"/>
      <c r="B6" s="228"/>
      <c r="C6" s="2" t="s">
        <v>491</v>
      </c>
      <c r="D6" s="2" t="s">
        <v>492</v>
      </c>
      <c r="E6" s="2" t="s">
        <v>491</v>
      </c>
      <c r="F6" s="2" t="s">
        <v>492</v>
      </c>
      <c r="G6" s="2" t="s">
        <v>491</v>
      </c>
      <c r="H6" s="2" t="s">
        <v>492</v>
      </c>
      <c r="I6" s="178" t="s">
        <v>495</v>
      </c>
      <c r="J6" s="2" t="s">
        <v>496</v>
      </c>
      <c r="K6" s="2" t="s">
        <v>0</v>
      </c>
      <c r="L6" s="2" t="s">
        <v>12</v>
      </c>
      <c r="M6" s="2" t="s">
        <v>521</v>
      </c>
      <c r="N6" s="2" t="s">
        <v>522</v>
      </c>
      <c r="O6" s="2" t="s">
        <v>523</v>
      </c>
      <c r="P6" s="2" t="s">
        <v>524</v>
      </c>
    </row>
    <row r="7" spans="1:21" s="3" customFormat="1" ht="21" customHeight="1">
      <c r="A7" s="167"/>
      <c r="B7" s="167" t="s">
        <v>67</v>
      </c>
      <c r="C7" s="167">
        <f>C8+C30+2</f>
        <v>2428</v>
      </c>
      <c r="D7" s="167">
        <f aca="true" t="shared" si="0" ref="D7:P7">D8+D30+D46</f>
        <v>157</v>
      </c>
      <c r="E7" s="167">
        <f t="shared" si="0"/>
        <v>2351</v>
      </c>
      <c r="F7" s="167">
        <f t="shared" si="0"/>
        <v>160</v>
      </c>
      <c r="G7" s="167">
        <f t="shared" si="0"/>
        <v>2199</v>
      </c>
      <c r="H7" s="167">
        <f t="shared" si="0"/>
        <v>166</v>
      </c>
      <c r="I7" s="167">
        <f t="shared" si="0"/>
        <v>250</v>
      </c>
      <c r="J7" s="215">
        <f>(K7+L7+M7+N7+O7+P7)*100/Q7</f>
        <v>10.305028854080792</v>
      </c>
      <c r="K7" s="167">
        <f t="shared" si="0"/>
        <v>41</v>
      </c>
      <c r="L7" s="167">
        <f t="shared" si="0"/>
        <v>36</v>
      </c>
      <c r="M7" s="167">
        <f t="shared" si="0"/>
        <v>39</v>
      </c>
      <c r="N7" s="167">
        <f t="shared" si="0"/>
        <v>47</v>
      </c>
      <c r="O7" s="167">
        <f t="shared" si="0"/>
        <v>45</v>
      </c>
      <c r="P7" s="167">
        <f t="shared" si="0"/>
        <v>42</v>
      </c>
      <c r="Q7" s="167">
        <f>Q8+Q30</f>
        <v>2426</v>
      </c>
      <c r="S7" s="3">
        <v>58</v>
      </c>
      <c r="T7" s="3">
        <v>57</v>
      </c>
      <c r="U7" s="3">
        <v>55</v>
      </c>
    </row>
    <row r="8" spans="1:17" s="3" customFormat="1" ht="19.5" customHeight="1">
      <c r="A8" s="25" t="s">
        <v>32</v>
      </c>
      <c r="B8" s="25" t="s">
        <v>519</v>
      </c>
      <c r="C8" s="25">
        <f aca="true" t="shared" si="1" ref="C8:I8">SUM(C9:C29)</f>
        <v>1375</v>
      </c>
      <c r="D8" s="25">
        <f t="shared" si="1"/>
        <v>105</v>
      </c>
      <c r="E8" s="25">
        <f t="shared" si="1"/>
        <v>1342</v>
      </c>
      <c r="F8" s="25">
        <f t="shared" si="1"/>
        <v>108</v>
      </c>
      <c r="G8" s="25">
        <f t="shared" si="1"/>
        <v>1260</v>
      </c>
      <c r="H8" s="25">
        <f t="shared" si="1"/>
        <v>113</v>
      </c>
      <c r="I8" s="25">
        <f t="shared" si="1"/>
        <v>140</v>
      </c>
      <c r="J8" s="183">
        <f>(K8+L8+M8+N8+O8+P8)*100/Q8</f>
        <v>10.181818181818182</v>
      </c>
      <c r="K8" s="25">
        <f aca="true" t="shared" si="2" ref="K8:Q8">SUM(K9:K29)</f>
        <v>17</v>
      </c>
      <c r="L8" s="25">
        <f t="shared" si="2"/>
        <v>16</v>
      </c>
      <c r="M8" s="25">
        <f t="shared" si="2"/>
        <v>24</v>
      </c>
      <c r="N8" s="25">
        <f t="shared" si="2"/>
        <v>27</v>
      </c>
      <c r="O8" s="25">
        <f t="shared" si="2"/>
        <v>27</v>
      </c>
      <c r="P8" s="25">
        <f t="shared" si="2"/>
        <v>29</v>
      </c>
      <c r="Q8" s="170">
        <f t="shared" si="2"/>
        <v>1375</v>
      </c>
    </row>
    <row r="9" spans="1:17" ht="19.5" customHeight="1">
      <c r="A9" s="168">
        <v>1</v>
      </c>
      <c r="B9" s="72" t="s">
        <v>501</v>
      </c>
      <c r="C9" s="168">
        <v>32</v>
      </c>
      <c r="D9" s="168">
        <v>7</v>
      </c>
      <c r="E9" s="12">
        <v>32</v>
      </c>
      <c r="F9" s="12">
        <v>7</v>
      </c>
      <c r="G9" s="12">
        <v>27</v>
      </c>
      <c r="H9" s="12">
        <v>6</v>
      </c>
      <c r="I9" s="180">
        <f>SUM(K9:P9)</f>
        <v>3</v>
      </c>
      <c r="J9" s="181">
        <f>(K9+L9+M9+N9+O9+P9)*100/C9</f>
        <v>9.375</v>
      </c>
      <c r="K9" s="12"/>
      <c r="L9" s="12"/>
      <c r="M9" s="12">
        <v>2</v>
      </c>
      <c r="N9" s="12"/>
      <c r="O9" s="12">
        <v>1</v>
      </c>
      <c r="P9" s="12"/>
      <c r="Q9" s="94">
        <v>32</v>
      </c>
    </row>
    <row r="10" spans="1:17" ht="19.5" customHeight="1">
      <c r="A10" s="168">
        <v>2</v>
      </c>
      <c r="B10" s="72" t="s">
        <v>36</v>
      </c>
      <c r="C10" s="168">
        <v>52</v>
      </c>
      <c r="D10" s="168">
        <v>9</v>
      </c>
      <c r="E10" s="12">
        <v>51</v>
      </c>
      <c r="F10" s="12">
        <v>12</v>
      </c>
      <c r="G10" s="12">
        <v>51</v>
      </c>
      <c r="H10" s="12">
        <v>12</v>
      </c>
      <c r="I10" s="180">
        <f aca="true" t="shared" si="3" ref="I10:I29">SUM(K10:P10)</f>
        <v>5</v>
      </c>
      <c r="J10" s="181">
        <f aca="true" t="shared" si="4" ref="J10:J29">(K10+L10+M10+N10+O10+P10)*100/C10</f>
        <v>9.615384615384615</v>
      </c>
      <c r="K10" s="12">
        <v>1</v>
      </c>
      <c r="L10" s="12"/>
      <c r="M10" s="12"/>
      <c r="N10" s="12">
        <v>1</v>
      </c>
      <c r="O10" s="12">
        <v>1</v>
      </c>
      <c r="P10" s="12">
        <v>2</v>
      </c>
      <c r="Q10" s="94">
        <v>52</v>
      </c>
    </row>
    <row r="11" spans="1:17" ht="32.25" customHeight="1">
      <c r="A11" s="168">
        <v>3</v>
      </c>
      <c r="B11" s="212" t="s">
        <v>618</v>
      </c>
      <c r="C11" s="211">
        <v>63</v>
      </c>
      <c r="D11" s="211">
        <v>6</v>
      </c>
      <c r="E11" s="12">
        <v>62</v>
      </c>
      <c r="F11" s="12">
        <v>6</v>
      </c>
      <c r="G11" s="12">
        <v>62</v>
      </c>
      <c r="H11" s="12">
        <v>6</v>
      </c>
      <c r="I11" s="180">
        <f t="shared" si="3"/>
        <v>6</v>
      </c>
      <c r="J11" s="181">
        <f t="shared" si="4"/>
        <v>9.523809523809524</v>
      </c>
      <c r="K11" s="12">
        <v>1</v>
      </c>
      <c r="L11" s="12">
        <v>0</v>
      </c>
      <c r="M11" s="12">
        <v>1</v>
      </c>
      <c r="N11" s="12">
        <v>2</v>
      </c>
      <c r="O11" s="12">
        <v>1</v>
      </c>
      <c r="P11" s="12">
        <v>1</v>
      </c>
      <c r="Q11" s="12">
        <v>63</v>
      </c>
    </row>
    <row r="12" spans="1:17" ht="19.5" customHeight="1">
      <c r="A12" s="168">
        <v>4</v>
      </c>
      <c r="B12" s="72" t="s">
        <v>82</v>
      </c>
      <c r="C12" s="168">
        <v>16</v>
      </c>
      <c r="D12" s="168">
        <v>4</v>
      </c>
      <c r="E12" s="12">
        <v>16</v>
      </c>
      <c r="F12" s="12">
        <v>4</v>
      </c>
      <c r="G12" s="12">
        <v>16</v>
      </c>
      <c r="H12" s="12">
        <v>4</v>
      </c>
      <c r="I12" s="180">
        <f t="shared" si="3"/>
        <v>0</v>
      </c>
      <c r="J12" s="181">
        <f t="shared" si="4"/>
        <v>0</v>
      </c>
      <c r="K12" s="12"/>
      <c r="L12" s="12"/>
      <c r="M12" s="12"/>
      <c r="N12" s="12"/>
      <c r="O12" s="12"/>
      <c r="P12" s="12"/>
      <c r="Q12" s="94">
        <v>16</v>
      </c>
    </row>
    <row r="13" spans="1:17" ht="19.5" customHeight="1">
      <c r="A13" s="168">
        <v>5</v>
      </c>
      <c r="B13" s="72" t="s">
        <v>83</v>
      </c>
      <c r="C13" s="168">
        <v>38</v>
      </c>
      <c r="D13" s="168">
        <v>3</v>
      </c>
      <c r="E13" s="12">
        <v>37</v>
      </c>
      <c r="F13" s="12">
        <v>3</v>
      </c>
      <c r="G13" s="12">
        <v>35</v>
      </c>
      <c r="H13" s="12">
        <v>4</v>
      </c>
      <c r="I13" s="180">
        <f t="shared" si="3"/>
        <v>4</v>
      </c>
      <c r="J13" s="181">
        <f t="shared" si="4"/>
        <v>10.526315789473685</v>
      </c>
      <c r="K13" s="12"/>
      <c r="L13" s="12">
        <v>1</v>
      </c>
      <c r="M13" s="12">
        <v>1</v>
      </c>
      <c r="N13" s="12">
        <v>1</v>
      </c>
      <c r="O13" s="12">
        <v>1</v>
      </c>
      <c r="P13" s="12"/>
      <c r="Q13" s="94">
        <v>38</v>
      </c>
    </row>
    <row r="14" spans="1:17" ht="19.5" customHeight="1">
      <c r="A14" s="168">
        <v>6</v>
      </c>
      <c r="B14" s="72" t="s">
        <v>84</v>
      </c>
      <c r="C14" s="168">
        <v>55</v>
      </c>
      <c r="D14" s="168">
        <v>3</v>
      </c>
      <c r="E14" s="12">
        <v>54</v>
      </c>
      <c r="F14" s="12">
        <v>3</v>
      </c>
      <c r="G14" s="12">
        <v>54</v>
      </c>
      <c r="H14" s="12">
        <v>3</v>
      </c>
      <c r="I14" s="180">
        <f t="shared" si="3"/>
        <v>6</v>
      </c>
      <c r="J14" s="181">
        <f t="shared" si="4"/>
        <v>10.909090909090908</v>
      </c>
      <c r="K14" s="12"/>
      <c r="L14" s="12">
        <v>1</v>
      </c>
      <c r="M14" s="12">
        <v>1</v>
      </c>
      <c r="N14" s="12">
        <v>2</v>
      </c>
      <c r="O14" s="12">
        <v>1</v>
      </c>
      <c r="P14" s="12">
        <v>1</v>
      </c>
      <c r="Q14" s="94">
        <v>55</v>
      </c>
    </row>
    <row r="15" spans="1:17" ht="19.5" customHeight="1">
      <c r="A15" s="168">
        <v>7</v>
      </c>
      <c r="B15" s="72" t="s">
        <v>85</v>
      </c>
      <c r="C15" s="168">
        <v>68</v>
      </c>
      <c r="D15" s="168">
        <v>3</v>
      </c>
      <c r="E15" s="12">
        <v>66</v>
      </c>
      <c r="F15" s="12">
        <v>3</v>
      </c>
      <c r="G15" s="12">
        <v>63</v>
      </c>
      <c r="H15" s="12">
        <v>3</v>
      </c>
      <c r="I15" s="180">
        <f t="shared" si="3"/>
        <v>8</v>
      </c>
      <c r="J15" s="181">
        <f t="shared" si="4"/>
        <v>11.764705882352942</v>
      </c>
      <c r="K15" s="12">
        <v>1</v>
      </c>
      <c r="L15" s="12">
        <v>1</v>
      </c>
      <c r="M15" s="12">
        <v>1</v>
      </c>
      <c r="N15" s="12"/>
      <c r="O15" s="12">
        <v>2</v>
      </c>
      <c r="P15" s="12">
        <v>3</v>
      </c>
      <c r="Q15" s="94">
        <v>68</v>
      </c>
    </row>
    <row r="16" spans="1:17" ht="19.5" customHeight="1">
      <c r="A16" s="168">
        <v>8</v>
      </c>
      <c r="B16" s="72" t="s">
        <v>46</v>
      </c>
      <c r="C16" s="168">
        <v>48</v>
      </c>
      <c r="D16" s="168">
        <v>3</v>
      </c>
      <c r="E16" s="12">
        <v>46</v>
      </c>
      <c r="F16" s="12">
        <v>3</v>
      </c>
      <c r="G16" s="12">
        <v>43</v>
      </c>
      <c r="H16" s="12">
        <v>3</v>
      </c>
      <c r="I16" s="180">
        <f t="shared" si="3"/>
        <v>5</v>
      </c>
      <c r="J16" s="181">
        <f t="shared" si="4"/>
        <v>10.416666666666666</v>
      </c>
      <c r="K16" s="12">
        <v>1</v>
      </c>
      <c r="L16" s="12">
        <v>1</v>
      </c>
      <c r="M16" s="12">
        <v>1</v>
      </c>
      <c r="N16" s="12"/>
      <c r="O16" s="12"/>
      <c r="P16" s="12">
        <v>2</v>
      </c>
      <c r="Q16" s="94">
        <v>48</v>
      </c>
    </row>
    <row r="17" spans="1:17" ht="19.5" customHeight="1">
      <c r="A17" s="168">
        <v>9</v>
      </c>
      <c r="B17" s="72" t="s">
        <v>86</v>
      </c>
      <c r="C17" s="168">
        <v>62</v>
      </c>
      <c r="D17" s="168">
        <v>3</v>
      </c>
      <c r="E17" s="12">
        <v>60</v>
      </c>
      <c r="F17" s="12">
        <v>3</v>
      </c>
      <c r="G17" s="12">
        <v>59</v>
      </c>
      <c r="H17" s="12">
        <v>3</v>
      </c>
      <c r="I17" s="180">
        <f t="shared" si="3"/>
        <v>8</v>
      </c>
      <c r="J17" s="181">
        <f t="shared" si="4"/>
        <v>12.903225806451612</v>
      </c>
      <c r="K17" s="12">
        <v>1</v>
      </c>
      <c r="L17" s="12">
        <v>1</v>
      </c>
      <c r="M17" s="12">
        <v>1</v>
      </c>
      <c r="N17" s="12">
        <v>1</v>
      </c>
      <c r="O17" s="12">
        <v>2</v>
      </c>
      <c r="P17" s="12">
        <v>2</v>
      </c>
      <c r="Q17" s="94">
        <v>62</v>
      </c>
    </row>
    <row r="18" spans="1:17" ht="28.5" customHeight="1">
      <c r="A18" s="168"/>
      <c r="B18" s="212" t="s">
        <v>624</v>
      </c>
      <c r="C18" s="211">
        <v>41</v>
      </c>
      <c r="D18" s="211">
        <v>4</v>
      </c>
      <c r="E18" s="12">
        <v>40</v>
      </c>
      <c r="F18" s="12">
        <v>4</v>
      </c>
      <c r="G18" s="12">
        <v>38</v>
      </c>
      <c r="H18" s="12">
        <v>4</v>
      </c>
      <c r="I18" s="180">
        <f t="shared" si="3"/>
        <v>4</v>
      </c>
      <c r="J18" s="181">
        <f t="shared" si="4"/>
        <v>9.75609756097561</v>
      </c>
      <c r="K18" s="12">
        <v>0</v>
      </c>
      <c r="L18" s="12">
        <v>1</v>
      </c>
      <c r="M18" s="12">
        <v>0</v>
      </c>
      <c r="N18" s="12">
        <v>1</v>
      </c>
      <c r="O18" s="12">
        <v>1</v>
      </c>
      <c r="P18" s="12">
        <v>1</v>
      </c>
      <c r="Q18" s="12">
        <v>41</v>
      </c>
    </row>
    <row r="19" spans="1:17" ht="19.5" customHeight="1">
      <c r="A19" s="168">
        <v>11</v>
      </c>
      <c r="B19" s="72" t="s">
        <v>89</v>
      </c>
      <c r="C19" s="168">
        <v>25</v>
      </c>
      <c r="D19" s="168">
        <v>3</v>
      </c>
      <c r="E19" s="12">
        <v>25</v>
      </c>
      <c r="F19" s="12">
        <v>3</v>
      </c>
      <c r="G19" s="12">
        <v>25</v>
      </c>
      <c r="H19" s="12">
        <v>3</v>
      </c>
      <c r="I19" s="180">
        <f t="shared" si="3"/>
        <v>3</v>
      </c>
      <c r="J19" s="181">
        <f t="shared" si="4"/>
        <v>12</v>
      </c>
      <c r="K19" s="12"/>
      <c r="L19" s="12"/>
      <c r="M19" s="12">
        <v>1</v>
      </c>
      <c r="N19" s="12"/>
      <c r="O19" s="12">
        <v>1</v>
      </c>
      <c r="P19" s="12">
        <v>1</v>
      </c>
      <c r="Q19" s="94">
        <v>25</v>
      </c>
    </row>
    <row r="20" spans="1:17" ht="39.75" customHeight="1">
      <c r="A20" s="168">
        <v>12</v>
      </c>
      <c r="B20" s="212" t="s">
        <v>619</v>
      </c>
      <c r="C20" s="211">
        <v>68</v>
      </c>
      <c r="D20" s="211">
        <v>5</v>
      </c>
      <c r="E20" s="12">
        <v>67</v>
      </c>
      <c r="F20" s="12">
        <v>5</v>
      </c>
      <c r="G20" s="12">
        <v>61</v>
      </c>
      <c r="H20" s="12">
        <v>6</v>
      </c>
      <c r="I20" s="180">
        <f t="shared" si="3"/>
        <v>7</v>
      </c>
      <c r="J20" s="181">
        <f t="shared" si="4"/>
        <v>10.294117647058824</v>
      </c>
      <c r="K20" s="12">
        <v>0</v>
      </c>
      <c r="L20" s="12">
        <v>1</v>
      </c>
      <c r="M20" s="12">
        <v>1</v>
      </c>
      <c r="N20" s="12">
        <v>2</v>
      </c>
      <c r="O20" s="12">
        <v>1</v>
      </c>
      <c r="P20" s="12">
        <v>2</v>
      </c>
      <c r="Q20" s="12">
        <v>68</v>
      </c>
    </row>
    <row r="21" spans="1:17" ht="39.75" customHeight="1">
      <c r="A21" s="168">
        <v>13</v>
      </c>
      <c r="B21" s="212" t="s">
        <v>620</v>
      </c>
      <c r="C21" s="211">
        <v>148</v>
      </c>
      <c r="D21" s="211">
        <v>8</v>
      </c>
      <c r="E21" s="12">
        <v>143</v>
      </c>
      <c r="F21" s="12">
        <v>8</v>
      </c>
      <c r="G21" s="12">
        <v>138</v>
      </c>
      <c r="H21" s="12">
        <v>11</v>
      </c>
      <c r="I21" s="180">
        <f t="shared" si="3"/>
        <v>15</v>
      </c>
      <c r="J21" s="181">
        <f t="shared" si="4"/>
        <v>10.135135135135135</v>
      </c>
      <c r="K21" s="12">
        <v>3</v>
      </c>
      <c r="L21" s="12">
        <v>2</v>
      </c>
      <c r="M21" s="12">
        <v>2</v>
      </c>
      <c r="N21" s="12">
        <v>3</v>
      </c>
      <c r="O21" s="12">
        <v>3</v>
      </c>
      <c r="P21" s="12">
        <v>2</v>
      </c>
      <c r="Q21" s="12">
        <v>148</v>
      </c>
    </row>
    <row r="22" spans="1:17" ht="39.75" customHeight="1">
      <c r="A22" s="168">
        <v>14</v>
      </c>
      <c r="B22" s="212" t="s">
        <v>621</v>
      </c>
      <c r="C22" s="211">
        <v>59</v>
      </c>
      <c r="D22" s="211">
        <v>5</v>
      </c>
      <c r="E22" s="12">
        <v>57</v>
      </c>
      <c r="F22" s="12">
        <v>5</v>
      </c>
      <c r="G22" s="12">
        <v>56</v>
      </c>
      <c r="H22" s="12">
        <v>4</v>
      </c>
      <c r="I22" s="180">
        <f t="shared" si="3"/>
        <v>6</v>
      </c>
      <c r="J22" s="181">
        <f t="shared" si="4"/>
        <v>10.169491525423728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59</v>
      </c>
    </row>
    <row r="23" spans="1:17" ht="18" customHeight="1">
      <c r="A23" s="168">
        <v>15</v>
      </c>
      <c r="B23" s="72" t="s">
        <v>96</v>
      </c>
      <c r="C23" s="168">
        <v>36</v>
      </c>
      <c r="D23" s="168">
        <v>3</v>
      </c>
      <c r="E23" s="12">
        <v>35</v>
      </c>
      <c r="F23" s="12">
        <v>3</v>
      </c>
      <c r="G23" s="12">
        <v>33</v>
      </c>
      <c r="H23" s="12">
        <v>4</v>
      </c>
      <c r="I23" s="180">
        <f t="shared" si="3"/>
        <v>4</v>
      </c>
      <c r="J23" s="181">
        <f t="shared" si="4"/>
        <v>11.11111111111111</v>
      </c>
      <c r="K23" s="12"/>
      <c r="L23" s="12">
        <v>1</v>
      </c>
      <c r="M23" s="12">
        <v>1</v>
      </c>
      <c r="N23" s="12">
        <v>1</v>
      </c>
      <c r="O23" s="12">
        <v>1</v>
      </c>
      <c r="P23" s="12"/>
      <c r="Q23" s="94">
        <v>36</v>
      </c>
    </row>
    <row r="24" spans="1:17" ht="19.5" customHeight="1">
      <c r="A24" s="168">
        <v>16</v>
      </c>
      <c r="B24" s="72" t="s">
        <v>97</v>
      </c>
      <c r="C24" s="168">
        <v>52</v>
      </c>
      <c r="D24" s="168">
        <v>3</v>
      </c>
      <c r="E24" s="12">
        <v>50</v>
      </c>
      <c r="F24" s="12">
        <v>3</v>
      </c>
      <c r="G24" s="12">
        <v>51</v>
      </c>
      <c r="H24" s="12">
        <v>3</v>
      </c>
      <c r="I24" s="180">
        <f t="shared" si="3"/>
        <v>5</v>
      </c>
      <c r="J24" s="181">
        <f t="shared" si="4"/>
        <v>9.615384615384615</v>
      </c>
      <c r="K24" s="12">
        <v>1</v>
      </c>
      <c r="L24" s="12">
        <v>1</v>
      </c>
      <c r="M24" s="12">
        <v>1</v>
      </c>
      <c r="N24" s="12"/>
      <c r="O24" s="12">
        <v>1</v>
      </c>
      <c r="P24" s="12">
        <v>1</v>
      </c>
      <c r="Q24" s="94">
        <v>52</v>
      </c>
    </row>
    <row r="25" spans="1:17" ht="28.5" customHeight="1">
      <c r="A25" s="168"/>
      <c r="B25" s="211" t="s">
        <v>622</v>
      </c>
      <c r="C25" s="211">
        <v>72</v>
      </c>
      <c r="D25" s="211">
        <v>5</v>
      </c>
      <c r="E25" s="12">
        <v>71</v>
      </c>
      <c r="F25" s="12">
        <v>5</v>
      </c>
      <c r="G25" s="12">
        <v>64</v>
      </c>
      <c r="H25" s="12">
        <v>5</v>
      </c>
      <c r="I25" s="180">
        <f t="shared" si="3"/>
        <v>7</v>
      </c>
      <c r="J25" s="181">
        <f t="shared" si="4"/>
        <v>9.722222222222221</v>
      </c>
      <c r="K25" s="12">
        <v>1</v>
      </c>
      <c r="L25" s="12">
        <v>0</v>
      </c>
      <c r="M25" s="12">
        <v>1</v>
      </c>
      <c r="N25" s="12">
        <v>2</v>
      </c>
      <c r="O25" s="12">
        <v>2</v>
      </c>
      <c r="P25" s="12">
        <v>1</v>
      </c>
      <c r="Q25" s="12">
        <v>72</v>
      </c>
    </row>
    <row r="26" spans="1:17" ht="19.5" customHeight="1">
      <c r="A26" s="168">
        <v>18</v>
      </c>
      <c r="B26" s="72" t="s">
        <v>513</v>
      </c>
      <c r="C26" s="168">
        <v>62</v>
      </c>
      <c r="D26" s="168">
        <v>3</v>
      </c>
      <c r="E26" s="12">
        <v>60</v>
      </c>
      <c r="F26" s="12">
        <v>3</v>
      </c>
      <c r="G26" s="12">
        <v>51</v>
      </c>
      <c r="H26" s="12">
        <v>3</v>
      </c>
      <c r="I26" s="180">
        <f t="shared" si="3"/>
        <v>6</v>
      </c>
      <c r="J26" s="181">
        <f t="shared" si="4"/>
        <v>9.67741935483871</v>
      </c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2">
        <v>1</v>
      </c>
      <c r="Q26" s="94">
        <v>62</v>
      </c>
    </row>
    <row r="27" spans="1:17" ht="19.5" customHeight="1">
      <c r="A27" s="168">
        <v>19</v>
      </c>
      <c r="B27" s="72" t="s">
        <v>514</v>
      </c>
      <c r="C27" s="168">
        <v>30</v>
      </c>
      <c r="D27" s="168">
        <v>3</v>
      </c>
      <c r="E27" s="12">
        <v>30</v>
      </c>
      <c r="F27" s="12">
        <v>3</v>
      </c>
      <c r="G27" s="12">
        <v>29</v>
      </c>
      <c r="H27" s="12">
        <v>3</v>
      </c>
      <c r="I27" s="180">
        <f t="shared" si="3"/>
        <v>3</v>
      </c>
      <c r="J27" s="181">
        <f t="shared" si="4"/>
        <v>10</v>
      </c>
      <c r="K27" s="12"/>
      <c r="L27" s="12"/>
      <c r="M27" s="12">
        <v>1</v>
      </c>
      <c r="N27" s="12">
        <v>1</v>
      </c>
      <c r="O27" s="12"/>
      <c r="P27" s="12">
        <v>1</v>
      </c>
      <c r="Q27" s="94">
        <v>30</v>
      </c>
    </row>
    <row r="28" spans="1:17" ht="19.5" customHeight="1">
      <c r="A28" s="168">
        <v>20</v>
      </c>
      <c r="B28" s="72" t="s">
        <v>102</v>
      </c>
      <c r="C28" s="168">
        <v>17</v>
      </c>
      <c r="D28" s="168">
        <v>3</v>
      </c>
      <c r="E28" s="12">
        <v>17</v>
      </c>
      <c r="F28" s="12">
        <v>3</v>
      </c>
      <c r="G28" s="12">
        <v>15</v>
      </c>
      <c r="H28" s="12">
        <v>3</v>
      </c>
      <c r="I28" s="180">
        <f t="shared" si="3"/>
        <v>2</v>
      </c>
      <c r="J28" s="181">
        <f t="shared" si="4"/>
        <v>11.764705882352942</v>
      </c>
      <c r="K28" s="12"/>
      <c r="L28" s="12"/>
      <c r="M28" s="12">
        <v>1</v>
      </c>
      <c r="N28" s="12">
        <v>1</v>
      </c>
      <c r="O28" s="12"/>
      <c r="P28" s="12"/>
      <c r="Q28" s="94">
        <v>17</v>
      </c>
    </row>
    <row r="29" spans="1:17" ht="87" customHeight="1">
      <c r="A29" s="211">
        <v>21</v>
      </c>
      <c r="B29" s="212" t="s">
        <v>623</v>
      </c>
      <c r="C29" s="211">
        <v>331</v>
      </c>
      <c r="D29" s="211">
        <v>19</v>
      </c>
      <c r="E29" s="211">
        <v>323</v>
      </c>
      <c r="F29" s="211">
        <v>19</v>
      </c>
      <c r="G29" s="211">
        <v>289</v>
      </c>
      <c r="H29" s="211">
        <v>20</v>
      </c>
      <c r="I29" s="211">
        <f t="shared" si="3"/>
        <v>33</v>
      </c>
      <c r="J29" s="181">
        <f t="shared" si="4"/>
        <v>9.969788519637461</v>
      </c>
      <c r="K29" s="211">
        <v>5</v>
      </c>
      <c r="L29" s="211">
        <v>3</v>
      </c>
      <c r="M29" s="211">
        <v>5</v>
      </c>
      <c r="N29" s="211">
        <v>7</v>
      </c>
      <c r="O29" s="211">
        <v>6</v>
      </c>
      <c r="P29" s="211">
        <v>7</v>
      </c>
      <c r="Q29" s="211">
        <v>331</v>
      </c>
    </row>
    <row r="30" spans="1:17" ht="19.5" customHeight="1">
      <c r="A30" s="169" t="s">
        <v>211</v>
      </c>
      <c r="B30" s="58" t="s">
        <v>518</v>
      </c>
      <c r="C30" s="13">
        <f aca="true" t="shared" si="5" ref="C30:I30">SUM(C31:C43)</f>
        <v>1051</v>
      </c>
      <c r="D30" s="13">
        <f t="shared" si="5"/>
        <v>52</v>
      </c>
      <c r="E30" s="13">
        <f t="shared" si="5"/>
        <v>1007</v>
      </c>
      <c r="F30" s="13">
        <f t="shared" si="5"/>
        <v>52</v>
      </c>
      <c r="G30" s="13">
        <f t="shared" si="5"/>
        <v>939</v>
      </c>
      <c r="H30" s="13">
        <f t="shared" si="5"/>
        <v>53</v>
      </c>
      <c r="I30" s="13">
        <f t="shared" si="5"/>
        <v>110</v>
      </c>
      <c r="J30" s="175">
        <f>(K30+L30+M30+N30+O30+P30)*100/Q30</f>
        <v>10.466222645099904</v>
      </c>
      <c r="K30" s="13">
        <f aca="true" t="shared" si="6" ref="K30:Q30">SUM(K31:K43)</f>
        <v>24</v>
      </c>
      <c r="L30" s="13">
        <f t="shared" si="6"/>
        <v>20</v>
      </c>
      <c r="M30" s="13">
        <f t="shared" si="6"/>
        <v>15</v>
      </c>
      <c r="N30" s="13">
        <f t="shared" si="6"/>
        <v>20</v>
      </c>
      <c r="O30" s="13">
        <f t="shared" si="6"/>
        <v>18</v>
      </c>
      <c r="P30" s="13">
        <f t="shared" si="6"/>
        <v>13</v>
      </c>
      <c r="Q30" s="171">
        <f t="shared" si="6"/>
        <v>1051</v>
      </c>
    </row>
    <row r="31" spans="1:17" ht="18" customHeight="1">
      <c r="A31" s="168">
        <v>1</v>
      </c>
      <c r="B31" s="72" t="s">
        <v>113</v>
      </c>
      <c r="C31" s="168">
        <v>125</v>
      </c>
      <c r="D31" s="168">
        <v>4</v>
      </c>
      <c r="E31" s="12">
        <v>120</v>
      </c>
      <c r="F31" s="12">
        <v>4</v>
      </c>
      <c r="G31" s="12">
        <v>120</v>
      </c>
      <c r="H31" s="12">
        <v>4</v>
      </c>
      <c r="I31" s="180">
        <f aca="true" t="shared" si="7" ref="I31:I43">SUM(K31:P31)</f>
        <v>12</v>
      </c>
      <c r="J31" s="181">
        <f aca="true" t="shared" si="8" ref="J31:J43">(K31+L31+M31+N31+O31+P31)*100/C31</f>
        <v>9.6</v>
      </c>
      <c r="K31" s="12">
        <v>3</v>
      </c>
      <c r="L31" s="12">
        <v>2</v>
      </c>
      <c r="M31" s="12">
        <v>1</v>
      </c>
      <c r="N31" s="12">
        <v>2</v>
      </c>
      <c r="O31" s="12">
        <v>2</v>
      </c>
      <c r="P31" s="12">
        <v>2</v>
      </c>
      <c r="Q31" s="94">
        <v>125</v>
      </c>
    </row>
    <row r="32" spans="1:17" ht="18" customHeight="1">
      <c r="A32" s="168">
        <v>2</v>
      </c>
      <c r="B32" s="72" t="s">
        <v>57</v>
      </c>
      <c r="C32" s="168">
        <v>79</v>
      </c>
      <c r="D32" s="168">
        <v>4</v>
      </c>
      <c r="E32" s="12">
        <v>76</v>
      </c>
      <c r="F32" s="12">
        <v>4</v>
      </c>
      <c r="G32" s="12">
        <v>70</v>
      </c>
      <c r="H32" s="12">
        <v>4</v>
      </c>
      <c r="I32" s="180">
        <f t="shared" si="7"/>
        <v>9</v>
      </c>
      <c r="J32" s="181">
        <f t="shared" si="8"/>
        <v>11.39240506329114</v>
      </c>
      <c r="K32" s="12">
        <v>1</v>
      </c>
      <c r="L32" s="12">
        <v>2</v>
      </c>
      <c r="M32" s="12">
        <v>2</v>
      </c>
      <c r="N32" s="12">
        <v>2</v>
      </c>
      <c r="O32" s="12">
        <v>1</v>
      </c>
      <c r="P32" s="12">
        <v>1</v>
      </c>
      <c r="Q32" s="94">
        <v>79</v>
      </c>
    </row>
    <row r="33" spans="1:17" ht="18" customHeight="1">
      <c r="A33" s="168">
        <v>3</v>
      </c>
      <c r="B33" s="72" t="s">
        <v>114</v>
      </c>
      <c r="C33" s="168">
        <v>71</v>
      </c>
      <c r="D33" s="168">
        <v>4</v>
      </c>
      <c r="E33" s="12">
        <v>69</v>
      </c>
      <c r="F33" s="12">
        <v>4</v>
      </c>
      <c r="G33" s="12">
        <v>66</v>
      </c>
      <c r="H33" s="12">
        <v>5</v>
      </c>
      <c r="I33" s="180">
        <f t="shared" si="7"/>
        <v>7</v>
      </c>
      <c r="J33" s="181">
        <f t="shared" si="8"/>
        <v>9.859154929577464</v>
      </c>
      <c r="K33" s="12">
        <v>1</v>
      </c>
      <c r="L33" s="12">
        <v>1</v>
      </c>
      <c r="M33" s="12">
        <v>1</v>
      </c>
      <c r="N33" s="12">
        <v>2</v>
      </c>
      <c r="O33" s="12">
        <v>1</v>
      </c>
      <c r="P33" s="12">
        <v>1</v>
      </c>
      <c r="Q33" s="94">
        <v>71</v>
      </c>
    </row>
    <row r="34" spans="1:17" ht="18" customHeight="1">
      <c r="A34" s="168">
        <v>4</v>
      </c>
      <c r="B34" s="72" t="s">
        <v>115</v>
      </c>
      <c r="C34" s="168">
        <v>73</v>
      </c>
      <c r="D34" s="168">
        <v>4</v>
      </c>
      <c r="E34" s="12">
        <v>70</v>
      </c>
      <c r="F34" s="12">
        <v>4</v>
      </c>
      <c r="G34" s="12">
        <v>64</v>
      </c>
      <c r="H34" s="12">
        <v>5</v>
      </c>
      <c r="I34" s="180">
        <f t="shared" si="7"/>
        <v>9</v>
      </c>
      <c r="J34" s="181">
        <f t="shared" si="8"/>
        <v>12.32876712328767</v>
      </c>
      <c r="K34" s="12">
        <v>1</v>
      </c>
      <c r="L34" s="12">
        <v>2</v>
      </c>
      <c r="M34" s="12">
        <v>2</v>
      </c>
      <c r="N34" s="12">
        <v>2</v>
      </c>
      <c r="O34" s="12">
        <v>2</v>
      </c>
      <c r="P34" s="12"/>
      <c r="Q34" s="94">
        <v>73</v>
      </c>
    </row>
    <row r="35" spans="1:17" ht="18" customHeight="1">
      <c r="A35" s="168">
        <v>5</v>
      </c>
      <c r="B35" s="72" t="s">
        <v>116</v>
      </c>
      <c r="C35" s="168">
        <v>76</v>
      </c>
      <c r="D35" s="168">
        <v>4</v>
      </c>
      <c r="E35" s="12">
        <v>72</v>
      </c>
      <c r="F35" s="12">
        <v>4</v>
      </c>
      <c r="G35" s="12">
        <v>60</v>
      </c>
      <c r="H35" s="12">
        <v>4</v>
      </c>
      <c r="I35" s="180">
        <f t="shared" si="7"/>
        <v>8</v>
      </c>
      <c r="J35" s="181">
        <f t="shared" si="8"/>
        <v>10.526315789473685</v>
      </c>
      <c r="K35" s="12">
        <v>3</v>
      </c>
      <c r="L35" s="12">
        <v>1</v>
      </c>
      <c r="M35" s="12">
        <v>1</v>
      </c>
      <c r="N35" s="12">
        <v>1</v>
      </c>
      <c r="O35" s="12">
        <v>1</v>
      </c>
      <c r="P35" s="12">
        <v>1</v>
      </c>
      <c r="Q35" s="172">
        <v>76</v>
      </c>
    </row>
    <row r="36" spans="1:17" ht="18" customHeight="1">
      <c r="A36" s="168">
        <v>6</v>
      </c>
      <c r="B36" s="72" t="s">
        <v>117</v>
      </c>
      <c r="C36" s="168">
        <v>81</v>
      </c>
      <c r="D36" s="168">
        <v>4</v>
      </c>
      <c r="E36" s="12">
        <v>77</v>
      </c>
      <c r="F36" s="12">
        <v>4</v>
      </c>
      <c r="G36" s="12">
        <v>72</v>
      </c>
      <c r="H36" s="12">
        <v>3</v>
      </c>
      <c r="I36" s="180">
        <f t="shared" si="7"/>
        <v>8</v>
      </c>
      <c r="J36" s="181">
        <f t="shared" si="8"/>
        <v>9.876543209876543</v>
      </c>
      <c r="K36" s="12">
        <v>2</v>
      </c>
      <c r="L36" s="12">
        <v>2</v>
      </c>
      <c r="M36" s="12">
        <v>1</v>
      </c>
      <c r="N36" s="12">
        <v>1</v>
      </c>
      <c r="O36" s="12">
        <v>1</v>
      </c>
      <c r="P36" s="12">
        <v>1</v>
      </c>
      <c r="Q36" s="94">
        <v>81</v>
      </c>
    </row>
    <row r="37" spans="1:17" ht="18" customHeight="1">
      <c r="A37" s="168">
        <v>7</v>
      </c>
      <c r="B37" s="72" t="s">
        <v>118</v>
      </c>
      <c r="C37" s="168">
        <v>81</v>
      </c>
      <c r="D37" s="168">
        <v>4</v>
      </c>
      <c r="E37" s="12">
        <v>77</v>
      </c>
      <c r="F37" s="12">
        <v>4</v>
      </c>
      <c r="G37" s="12">
        <v>69</v>
      </c>
      <c r="H37" s="12">
        <v>4</v>
      </c>
      <c r="I37" s="180">
        <f t="shared" si="7"/>
        <v>9</v>
      </c>
      <c r="J37" s="181">
        <f t="shared" si="8"/>
        <v>11.11111111111111</v>
      </c>
      <c r="K37" s="12">
        <v>3</v>
      </c>
      <c r="L37" s="12">
        <v>1</v>
      </c>
      <c r="M37" s="12">
        <v>1</v>
      </c>
      <c r="N37" s="12">
        <v>1</v>
      </c>
      <c r="O37" s="12">
        <v>2</v>
      </c>
      <c r="P37" s="12">
        <v>1</v>
      </c>
      <c r="Q37" s="94">
        <v>81</v>
      </c>
    </row>
    <row r="38" spans="1:17" ht="18" customHeight="1">
      <c r="A38" s="168">
        <v>8</v>
      </c>
      <c r="B38" s="72" t="s">
        <v>119</v>
      </c>
      <c r="C38" s="168">
        <v>82</v>
      </c>
      <c r="D38" s="168">
        <v>4</v>
      </c>
      <c r="E38" s="12">
        <v>78</v>
      </c>
      <c r="F38" s="12">
        <v>4</v>
      </c>
      <c r="G38" s="12">
        <v>72</v>
      </c>
      <c r="H38" s="12">
        <v>3</v>
      </c>
      <c r="I38" s="180">
        <f t="shared" si="7"/>
        <v>9</v>
      </c>
      <c r="J38" s="181">
        <f t="shared" si="8"/>
        <v>10.975609756097562</v>
      </c>
      <c r="K38" s="12">
        <v>2</v>
      </c>
      <c r="L38" s="12">
        <v>2</v>
      </c>
      <c r="M38" s="12">
        <v>1</v>
      </c>
      <c r="N38" s="12">
        <v>2</v>
      </c>
      <c r="O38" s="12">
        <v>1</v>
      </c>
      <c r="P38" s="12">
        <v>1</v>
      </c>
      <c r="Q38" s="94">
        <v>82</v>
      </c>
    </row>
    <row r="39" spans="1:17" ht="18" customHeight="1">
      <c r="A39" s="168">
        <v>9</v>
      </c>
      <c r="B39" s="72" t="s">
        <v>120</v>
      </c>
      <c r="C39" s="168">
        <v>74</v>
      </c>
      <c r="D39" s="168">
        <v>4</v>
      </c>
      <c r="E39" s="12">
        <v>71</v>
      </c>
      <c r="F39" s="12">
        <v>4</v>
      </c>
      <c r="G39" s="12">
        <v>69</v>
      </c>
      <c r="H39" s="12">
        <v>5</v>
      </c>
      <c r="I39" s="180">
        <f t="shared" si="7"/>
        <v>7</v>
      </c>
      <c r="J39" s="181">
        <f t="shared" si="8"/>
        <v>9.45945945945946</v>
      </c>
      <c r="K39" s="12">
        <v>1</v>
      </c>
      <c r="L39" s="12">
        <v>2</v>
      </c>
      <c r="M39" s="12">
        <v>1</v>
      </c>
      <c r="N39" s="12">
        <v>1</v>
      </c>
      <c r="O39" s="12">
        <v>1</v>
      </c>
      <c r="P39" s="12">
        <v>1</v>
      </c>
      <c r="Q39" s="94">
        <v>74</v>
      </c>
    </row>
    <row r="40" spans="1:17" ht="18" customHeight="1">
      <c r="A40" s="168">
        <v>10</v>
      </c>
      <c r="B40" s="72" t="s">
        <v>121</v>
      </c>
      <c r="C40" s="168">
        <v>76</v>
      </c>
      <c r="D40" s="168">
        <v>4</v>
      </c>
      <c r="E40" s="12">
        <v>73</v>
      </c>
      <c r="F40" s="12">
        <v>4</v>
      </c>
      <c r="G40" s="12">
        <v>67</v>
      </c>
      <c r="H40" s="12">
        <v>3</v>
      </c>
      <c r="I40" s="180">
        <f t="shared" si="7"/>
        <v>8</v>
      </c>
      <c r="J40" s="181">
        <f t="shared" si="8"/>
        <v>10.526315789473685</v>
      </c>
      <c r="K40" s="12">
        <v>2</v>
      </c>
      <c r="L40" s="12">
        <v>1</v>
      </c>
      <c r="M40" s="12">
        <v>1</v>
      </c>
      <c r="N40" s="12">
        <v>1</v>
      </c>
      <c r="O40" s="12">
        <v>2</v>
      </c>
      <c r="P40" s="12">
        <v>1</v>
      </c>
      <c r="Q40" s="94">
        <v>76</v>
      </c>
    </row>
    <row r="41" spans="1:17" ht="18" customHeight="1">
      <c r="A41" s="168">
        <v>11</v>
      </c>
      <c r="B41" s="72" t="s">
        <v>122</v>
      </c>
      <c r="C41" s="168">
        <v>81</v>
      </c>
      <c r="D41" s="168">
        <v>4</v>
      </c>
      <c r="E41" s="12">
        <v>78</v>
      </c>
      <c r="F41" s="12">
        <v>4</v>
      </c>
      <c r="G41" s="12">
        <v>71</v>
      </c>
      <c r="H41" s="12">
        <v>4</v>
      </c>
      <c r="I41" s="180">
        <f t="shared" si="7"/>
        <v>8</v>
      </c>
      <c r="J41" s="181">
        <f t="shared" si="8"/>
        <v>9.876543209876543</v>
      </c>
      <c r="K41" s="12">
        <v>2</v>
      </c>
      <c r="L41" s="12">
        <v>1</v>
      </c>
      <c r="M41" s="12">
        <v>1</v>
      </c>
      <c r="N41" s="12">
        <v>2</v>
      </c>
      <c r="O41" s="12">
        <v>1</v>
      </c>
      <c r="P41" s="12">
        <v>1</v>
      </c>
      <c r="Q41" s="94">
        <v>81</v>
      </c>
    </row>
    <row r="42" spans="1:17" ht="18" customHeight="1">
      <c r="A42" s="168">
        <v>12</v>
      </c>
      <c r="B42" s="72" t="s">
        <v>123</v>
      </c>
      <c r="C42" s="168">
        <v>75</v>
      </c>
      <c r="D42" s="168">
        <v>4</v>
      </c>
      <c r="E42" s="12">
        <v>72</v>
      </c>
      <c r="F42" s="12">
        <v>4</v>
      </c>
      <c r="G42" s="12">
        <v>71</v>
      </c>
      <c r="H42" s="12">
        <v>5</v>
      </c>
      <c r="I42" s="180">
        <f t="shared" si="7"/>
        <v>8</v>
      </c>
      <c r="J42" s="181">
        <f t="shared" si="8"/>
        <v>10.666666666666666</v>
      </c>
      <c r="K42" s="12">
        <v>1</v>
      </c>
      <c r="L42" s="12">
        <v>2</v>
      </c>
      <c r="M42" s="12">
        <v>1</v>
      </c>
      <c r="N42" s="12">
        <v>1</v>
      </c>
      <c r="O42" s="12">
        <v>2</v>
      </c>
      <c r="P42" s="12">
        <v>1</v>
      </c>
      <c r="Q42" s="94">
        <v>75</v>
      </c>
    </row>
    <row r="43" spans="1:17" ht="18" customHeight="1">
      <c r="A43" s="176">
        <v>13</v>
      </c>
      <c r="B43" s="115" t="s">
        <v>124</v>
      </c>
      <c r="C43" s="176">
        <v>77</v>
      </c>
      <c r="D43" s="176">
        <v>4</v>
      </c>
      <c r="E43" s="46">
        <v>74</v>
      </c>
      <c r="F43" s="46">
        <v>4</v>
      </c>
      <c r="G43" s="46">
        <v>68</v>
      </c>
      <c r="H43" s="46">
        <v>4</v>
      </c>
      <c r="I43" s="185">
        <f t="shared" si="7"/>
        <v>8</v>
      </c>
      <c r="J43" s="184">
        <f t="shared" si="8"/>
        <v>10.38961038961039</v>
      </c>
      <c r="K43" s="46">
        <v>2</v>
      </c>
      <c r="L43" s="46">
        <v>1</v>
      </c>
      <c r="M43" s="46">
        <v>1</v>
      </c>
      <c r="N43" s="46">
        <v>2</v>
      </c>
      <c r="O43" s="46">
        <v>1</v>
      </c>
      <c r="P43" s="46">
        <v>1</v>
      </c>
      <c r="Q43" s="94">
        <v>77</v>
      </c>
    </row>
    <row r="44" spans="1:17" ht="18" customHeight="1">
      <c r="A44" s="216"/>
      <c r="B44" s="217"/>
      <c r="C44" s="216"/>
      <c r="D44" s="216"/>
      <c r="E44" s="218"/>
      <c r="F44" s="218"/>
      <c r="G44" s="218"/>
      <c r="H44" s="218"/>
      <c r="I44" s="219"/>
      <c r="J44" s="220"/>
      <c r="K44" s="218"/>
      <c r="L44" s="218"/>
      <c r="M44" s="218"/>
      <c r="N44" s="218"/>
      <c r="O44" s="218"/>
      <c r="P44" s="218"/>
      <c r="Q44" s="221"/>
    </row>
    <row r="45" spans="1:17" ht="18" customHeight="1">
      <c r="A45" s="216"/>
      <c r="B45" s="217"/>
      <c r="C45" s="216"/>
      <c r="D45" s="216"/>
      <c r="E45" s="218"/>
      <c r="F45" s="218"/>
      <c r="G45" s="218"/>
      <c r="H45" s="218"/>
      <c r="I45" s="219"/>
      <c r="J45" s="220"/>
      <c r="K45" s="218"/>
      <c r="L45" s="218"/>
      <c r="M45" s="218"/>
      <c r="N45" s="218"/>
      <c r="O45" s="218"/>
      <c r="P45" s="218"/>
      <c r="Q45" s="221"/>
    </row>
    <row r="46" spans="2:5" ht="12.75">
      <c r="B46" s="1" t="s">
        <v>126</v>
      </c>
      <c r="C46" s="10">
        <v>2</v>
      </c>
      <c r="E46" s="1">
        <v>2</v>
      </c>
    </row>
  </sheetData>
  <mergeCells count="10">
    <mergeCell ref="C5:D5"/>
    <mergeCell ref="K5:L5"/>
    <mergeCell ref="M5:P5"/>
    <mergeCell ref="A2:P2"/>
    <mergeCell ref="A5:A6"/>
    <mergeCell ref="B5:B6"/>
    <mergeCell ref="E5:F5"/>
    <mergeCell ref="G5:H5"/>
    <mergeCell ref="I5:J5"/>
    <mergeCell ref="A3:P3"/>
  </mergeCells>
  <printOptions/>
  <pageMargins left="0.24" right="0.16" top="0.25" bottom="0.3" header="0.2" footer="0.2"/>
  <pageSetup horizontalDpi="600" verticalDpi="6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M298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55" sqref="B155"/>
    </sheetView>
  </sheetViews>
  <sheetFormatPr defaultColWidth="8.88671875" defaultRowHeight="18.75"/>
  <cols>
    <col min="1" max="1" width="4.21484375" style="194" customWidth="1"/>
    <col min="2" max="2" width="35.5546875" style="126" customWidth="1"/>
    <col min="3" max="3" width="6.21484375" style="126" customWidth="1"/>
    <col min="4" max="4" width="7.77734375" style="194" customWidth="1"/>
    <col min="5" max="13" width="8.21484375" style="194" customWidth="1"/>
    <col min="14" max="16384" width="8.21484375" style="126" customWidth="1"/>
  </cols>
  <sheetData>
    <row r="2" spans="1:13" ht="12.75">
      <c r="A2" s="222" t="s">
        <v>547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>
      <c r="A3" s="222" t="s">
        <v>617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5" spans="1:13" ht="42" customHeight="1">
      <c r="A5" s="262" t="s">
        <v>1</v>
      </c>
      <c r="B5" s="262" t="s">
        <v>548</v>
      </c>
      <c r="C5" s="262" t="s">
        <v>616</v>
      </c>
      <c r="D5" s="262" t="s">
        <v>549</v>
      </c>
      <c r="E5" s="262" t="s">
        <v>550</v>
      </c>
      <c r="F5" s="260" t="s">
        <v>551</v>
      </c>
      <c r="G5" s="261"/>
      <c r="H5" s="260" t="s">
        <v>552</v>
      </c>
      <c r="I5" s="261"/>
      <c r="J5" s="260" t="s">
        <v>553</v>
      </c>
      <c r="K5" s="261"/>
      <c r="L5" s="260" t="s">
        <v>554</v>
      </c>
      <c r="M5" s="261"/>
    </row>
    <row r="6" spans="1:13" ht="38.25" customHeight="1">
      <c r="A6" s="264"/>
      <c r="B6" s="264"/>
      <c r="C6" s="254"/>
      <c r="D6" s="264"/>
      <c r="E6" s="264"/>
      <c r="F6" s="195" t="s">
        <v>555</v>
      </c>
      <c r="G6" s="195" t="s">
        <v>556</v>
      </c>
      <c r="H6" s="195" t="s">
        <v>555</v>
      </c>
      <c r="I6" s="195" t="s">
        <v>557</v>
      </c>
      <c r="J6" s="195" t="s">
        <v>555</v>
      </c>
      <c r="K6" s="195" t="s">
        <v>557</v>
      </c>
      <c r="L6" s="195" t="s">
        <v>555</v>
      </c>
      <c r="M6" s="195" t="s">
        <v>557</v>
      </c>
    </row>
    <row r="7" spans="1:13" ht="19.5" customHeight="1">
      <c r="A7" s="196">
        <v>1</v>
      </c>
      <c r="B7" s="196">
        <v>2</v>
      </c>
      <c r="C7" s="196">
        <v>3</v>
      </c>
      <c r="D7" s="196">
        <v>3</v>
      </c>
      <c r="E7" s="196">
        <v>4</v>
      </c>
      <c r="F7" s="196">
        <v>5</v>
      </c>
      <c r="G7" s="196">
        <v>6</v>
      </c>
      <c r="H7" s="196">
        <v>7</v>
      </c>
      <c r="I7" s="196">
        <v>8</v>
      </c>
      <c r="J7" s="196">
        <v>9</v>
      </c>
      <c r="K7" s="196">
        <v>10</v>
      </c>
      <c r="L7" s="196">
        <v>11</v>
      </c>
      <c r="M7" s="196">
        <v>12</v>
      </c>
    </row>
    <row r="8" spans="1:13" s="3" customFormat="1" ht="19.5" customHeight="1">
      <c r="A8" s="197"/>
      <c r="B8" s="198" t="s">
        <v>67</v>
      </c>
      <c r="C8" s="198"/>
      <c r="D8" s="197">
        <f aca="true" t="shared" si="0" ref="D8:M8">D9+D57</f>
        <v>59</v>
      </c>
      <c r="E8" s="197">
        <f t="shared" si="0"/>
        <v>59</v>
      </c>
      <c r="F8" s="197">
        <f t="shared" si="0"/>
        <v>33</v>
      </c>
      <c r="G8" s="197">
        <f t="shared" si="0"/>
        <v>36</v>
      </c>
      <c r="H8" s="197">
        <f t="shared" si="0"/>
        <v>164</v>
      </c>
      <c r="I8" s="197">
        <f t="shared" si="0"/>
        <v>281</v>
      </c>
      <c r="J8" s="197">
        <f>J57</f>
        <v>160</v>
      </c>
      <c r="K8" s="197">
        <f t="shared" si="0"/>
        <v>262</v>
      </c>
      <c r="L8" s="197">
        <f t="shared" si="0"/>
        <v>79</v>
      </c>
      <c r="M8" s="197">
        <f t="shared" si="0"/>
        <v>78</v>
      </c>
    </row>
    <row r="9" spans="1:13" s="3" customFormat="1" ht="19.5" customHeight="1">
      <c r="A9" s="13" t="s">
        <v>34</v>
      </c>
      <c r="B9" s="7" t="s">
        <v>519</v>
      </c>
      <c r="C9" s="7"/>
      <c r="D9" s="13">
        <f>SUM(D10:D56)</f>
        <v>5</v>
      </c>
      <c r="E9" s="13">
        <f>E16</f>
        <v>59</v>
      </c>
      <c r="F9" s="13">
        <v>4</v>
      </c>
      <c r="G9" s="13">
        <v>7</v>
      </c>
      <c r="H9" s="13">
        <f aca="true" t="shared" si="1" ref="H9:M9">H16</f>
        <v>164</v>
      </c>
      <c r="I9" s="13">
        <f t="shared" si="1"/>
        <v>281</v>
      </c>
      <c r="J9" s="13">
        <f t="shared" si="1"/>
        <v>0</v>
      </c>
      <c r="K9" s="13">
        <f t="shared" si="1"/>
        <v>0</v>
      </c>
      <c r="L9" s="13">
        <f t="shared" si="1"/>
        <v>79</v>
      </c>
      <c r="M9" s="13">
        <f t="shared" si="1"/>
        <v>78</v>
      </c>
    </row>
    <row r="10" spans="1:13" s="18" customFormat="1" ht="19.5" customHeight="1">
      <c r="A10" s="19">
        <v>1</v>
      </c>
      <c r="B10" s="20" t="s">
        <v>558</v>
      </c>
      <c r="C10" s="20"/>
      <c r="D10" s="19">
        <v>2</v>
      </c>
      <c r="E10" s="19"/>
      <c r="F10" s="19">
        <f>SUM(F11:F14)</f>
        <v>4</v>
      </c>
      <c r="G10" s="19">
        <f aca="true" t="shared" si="2" ref="G10:M10">SUM(G11:G14)</f>
        <v>7</v>
      </c>
      <c r="H10" s="19">
        <f t="shared" si="2"/>
        <v>0</v>
      </c>
      <c r="I10" s="19">
        <f t="shared" si="2"/>
        <v>0</v>
      </c>
      <c r="J10" s="19">
        <f t="shared" si="2"/>
        <v>0</v>
      </c>
      <c r="K10" s="19">
        <f t="shared" si="2"/>
        <v>0</v>
      </c>
      <c r="L10" s="19">
        <f t="shared" si="2"/>
        <v>0</v>
      </c>
      <c r="M10" s="19">
        <f t="shared" si="2"/>
        <v>0</v>
      </c>
    </row>
    <row r="11" spans="1:13" s="18" customFormat="1" ht="19.5" customHeight="1">
      <c r="A11" s="19"/>
      <c r="B11" s="7" t="s">
        <v>559</v>
      </c>
      <c r="C11" s="7"/>
      <c r="D11" s="19"/>
      <c r="E11" s="19"/>
      <c r="F11" s="19">
        <v>1</v>
      </c>
      <c r="G11" s="19">
        <v>2</v>
      </c>
      <c r="H11" s="19"/>
      <c r="I11" s="19"/>
      <c r="J11" s="19"/>
      <c r="K11" s="19"/>
      <c r="L11" s="19"/>
      <c r="M11" s="19"/>
    </row>
    <row r="12" spans="1:13" s="18" customFormat="1" ht="19.5" customHeight="1">
      <c r="A12" s="19"/>
      <c r="B12" s="7" t="s">
        <v>560</v>
      </c>
      <c r="C12" s="7"/>
      <c r="D12" s="19"/>
      <c r="E12" s="19"/>
      <c r="F12" s="19">
        <v>1</v>
      </c>
      <c r="G12" s="19">
        <v>2</v>
      </c>
      <c r="H12" s="19"/>
      <c r="I12" s="19"/>
      <c r="J12" s="19"/>
      <c r="K12" s="19"/>
      <c r="L12" s="19"/>
      <c r="M12" s="19"/>
    </row>
    <row r="13" spans="1:13" s="18" customFormat="1" ht="19.5" customHeight="1">
      <c r="A13" s="19"/>
      <c r="B13" s="7" t="s">
        <v>561</v>
      </c>
      <c r="C13" s="7"/>
      <c r="D13" s="19"/>
      <c r="E13" s="19"/>
      <c r="F13" s="19">
        <v>1</v>
      </c>
      <c r="G13" s="19">
        <v>2</v>
      </c>
      <c r="H13" s="19"/>
      <c r="I13" s="19"/>
      <c r="J13" s="19"/>
      <c r="K13" s="19"/>
      <c r="L13" s="19"/>
      <c r="M13" s="19"/>
    </row>
    <row r="14" spans="1:13" s="18" customFormat="1" ht="19.5" customHeight="1">
      <c r="A14" s="19"/>
      <c r="B14" s="7" t="s">
        <v>102</v>
      </c>
      <c r="C14" s="7"/>
      <c r="D14" s="19"/>
      <c r="E14" s="19"/>
      <c r="F14" s="19">
        <v>1</v>
      </c>
      <c r="G14" s="19">
        <v>1</v>
      </c>
      <c r="H14" s="19"/>
      <c r="I14" s="19"/>
      <c r="J14" s="19"/>
      <c r="K14" s="19"/>
      <c r="L14" s="19"/>
      <c r="M14" s="19"/>
    </row>
    <row r="15" spans="1:13" s="18" customFormat="1" ht="19.5" customHeight="1">
      <c r="A15" s="19">
        <v>2</v>
      </c>
      <c r="B15" s="20" t="s">
        <v>562</v>
      </c>
      <c r="C15" s="20"/>
      <c r="D15" s="19">
        <v>3</v>
      </c>
      <c r="E15" s="19"/>
      <c r="F15" s="19"/>
      <c r="G15" s="19"/>
      <c r="H15" s="19"/>
      <c r="I15" s="19"/>
      <c r="J15" s="19"/>
      <c r="K15" s="19"/>
      <c r="L15" s="19"/>
      <c r="M15" s="19"/>
    </row>
    <row r="16" spans="1:13" s="18" customFormat="1" ht="19.5" customHeight="1">
      <c r="A16" s="19">
        <v>3</v>
      </c>
      <c r="B16" s="20" t="s">
        <v>563</v>
      </c>
      <c r="C16" s="20"/>
      <c r="D16" s="19">
        <f>SUM(D17:D56)</f>
        <v>0</v>
      </c>
      <c r="E16" s="19">
        <f>SUM(E17:E56)</f>
        <v>59</v>
      </c>
      <c r="F16" s="19">
        <f aca="true" t="shared" si="3" ref="F16:M16">SUM(F17:F56)</f>
        <v>0</v>
      </c>
      <c r="G16" s="19">
        <f t="shared" si="3"/>
        <v>0</v>
      </c>
      <c r="H16" s="19">
        <f t="shared" si="3"/>
        <v>164</v>
      </c>
      <c r="I16" s="19">
        <f t="shared" si="3"/>
        <v>281</v>
      </c>
      <c r="J16" s="19">
        <f t="shared" si="3"/>
        <v>0</v>
      </c>
      <c r="K16" s="19">
        <f t="shared" si="3"/>
        <v>0</v>
      </c>
      <c r="L16" s="19">
        <f t="shared" si="3"/>
        <v>79</v>
      </c>
      <c r="M16" s="19">
        <f t="shared" si="3"/>
        <v>78</v>
      </c>
    </row>
    <row r="17" spans="1:13" ht="19.5" customHeight="1">
      <c r="A17" s="193" t="s">
        <v>564</v>
      </c>
      <c r="B17" s="89" t="s">
        <v>565</v>
      </c>
      <c r="C17" s="89"/>
      <c r="D17" s="193"/>
      <c r="E17" s="193">
        <v>2</v>
      </c>
      <c r="F17" s="193"/>
      <c r="G17" s="193"/>
      <c r="H17" s="193">
        <v>3</v>
      </c>
      <c r="I17" s="193">
        <v>8</v>
      </c>
      <c r="J17" s="193"/>
      <c r="K17" s="193"/>
      <c r="L17" s="193"/>
      <c r="M17" s="193"/>
    </row>
    <row r="18" spans="1:13" ht="19.5" customHeight="1">
      <c r="A18" s="193" t="s">
        <v>566</v>
      </c>
      <c r="B18" s="199" t="s">
        <v>36</v>
      </c>
      <c r="C18" s="199"/>
      <c r="D18" s="193"/>
      <c r="E18" s="193">
        <v>3</v>
      </c>
      <c r="F18" s="193"/>
      <c r="G18" s="193"/>
      <c r="H18" s="193">
        <v>8</v>
      </c>
      <c r="I18" s="193">
        <v>19</v>
      </c>
      <c r="J18" s="193"/>
      <c r="K18" s="193"/>
      <c r="L18" s="193"/>
      <c r="M18" s="193"/>
    </row>
    <row r="19" spans="1:13" ht="44.25" customHeight="1">
      <c r="A19" s="193" t="s">
        <v>567</v>
      </c>
      <c r="B19" s="200" t="s">
        <v>568</v>
      </c>
      <c r="C19" s="200"/>
      <c r="D19" s="193"/>
      <c r="E19" s="193">
        <v>4</v>
      </c>
      <c r="F19" s="193"/>
      <c r="G19" s="193"/>
      <c r="H19" s="193">
        <v>9</v>
      </c>
      <c r="I19" s="193">
        <v>17</v>
      </c>
      <c r="J19" s="193"/>
      <c r="K19" s="193"/>
      <c r="L19" s="193"/>
      <c r="M19" s="193"/>
    </row>
    <row r="20" spans="1:13" ht="19.5" customHeight="1">
      <c r="A20" s="193"/>
      <c r="B20" s="199" t="s">
        <v>502</v>
      </c>
      <c r="C20" s="199"/>
      <c r="D20" s="193"/>
      <c r="E20" s="193"/>
      <c r="F20" s="193"/>
      <c r="G20" s="193"/>
      <c r="H20" s="193"/>
      <c r="I20" s="193"/>
      <c r="J20" s="193"/>
      <c r="K20" s="193"/>
      <c r="L20" s="193">
        <v>3</v>
      </c>
      <c r="M20" s="193">
        <v>1</v>
      </c>
    </row>
    <row r="21" spans="1:13" ht="19.5" customHeight="1">
      <c r="A21" s="193"/>
      <c r="B21" s="199" t="s">
        <v>503</v>
      </c>
      <c r="C21" s="199"/>
      <c r="D21" s="193"/>
      <c r="E21" s="193"/>
      <c r="F21" s="193"/>
      <c r="G21" s="193"/>
      <c r="H21" s="193"/>
      <c r="I21" s="193"/>
      <c r="J21" s="193"/>
      <c r="K21" s="193"/>
      <c r="L21" s="193">
        <v>2</v>
      </c>
      <c r="M21" s="193">
        <v>0</v>
      </c>
    </row>
    <row r="22" spans="1:13" ht="19.5" customHeight="1">
      <c r="A22" s="193"/>
      <c r="B22" s="199" t="s">
        <v>504</v>
      </c>
      <c r="C22" s="199"/>
      <c r="D22" s="193"/>
      <c r="E22" s="193"/>
      <c r="F22" s="193"/>
      <c r="G22" s="193"/>
      <c r="H22" s="193"/>
      <c r="I22" s="193"/>
      <c r="J22" s="193"/>
      <c r="K22" s="193"/>
      <c r="L22" s="193">
        <v>2</v>
      </c>
      <c r="M22" s="193">
        <v>0</v>
      </c>
    </row>
    <row r="23" spans="1:13" ht="19.5" customHeight="1">
      <c r="A23" s="193" t="s">
        <v>569</v>
      </c>
      <c r="B23" s="199" t="s">
        <v>82</v>
      </c>
      <c r="C23" s="199"/>
      <c r="D23" s="193"/>
      <c r="E23" s="193">
        <v>2</v>
      </c>
      <c r="F23" s="193"/>
      <c r="G23" s="193"/>
      <c r="H23" s="193">
        <v>6</v>
      </c>
      <c r="I23" s="193">
        <v>5</v>
      </c>
      <c r="J23" s="193"/>
      <c r="K23" s="193"/>
      <c r="L23" s="193"/>
      <c r="M23" s="193"/>
    </row>
    <row r="24" spans="1:13" ht="19.5" customHeight="1">
      <c r="A24" s="193" t="s">
        <v>570</v>
      </c>
      <c r="B24" s="199" t="s">
        <v>83</v>
      </c>
      <c r="C24" s="199"/>
      <c r="D24" s="193"/>
      <c r="E24" s="193">
        <v>3</v>
      </c>
      <c r="F24" s="193"/>
      <c r="G24" s="193"/>
      <c r="H24" s="193">
        <v>6</v>
      </c>
      <c r="I24" s="193">
        <v>14</v>
      </c>
      <c r="J24" s="193"/>
      <c r="K24" s="193"/>
      <c r="L24" s="193"/>
      <c r="M24" s="193"/>
    </row>
    <row r="25" spans="1:13" ht="19.5" customHeight="1">
      <c r="A25" s="193" t="s">
        <v>571</v>
      </c>
      <c r="B25" s="199" t="s">
        <v>84</v>
      </c>
      <c r="C25" s="199"/>
      <c r="D25" s="193"/>
      <c r="E25" s="193">
        <v>2</v>
      </c>
      <c r="F25" s="193"/>
      <c r="G25" s="193"/>
      <c r="H25" s="193">
        <v>7</v>
      </c>
      <c r="I25" s="193">
        <v>21</v>
      </c>
      <c r="J25" s="193"/>
      <c r="K25" s="193"/>
      <c r="L25" s="193"/>
      <c r="M25" s="193"/>
    </row>
    <row r="26" spans="1:13" ht="19.5" customHeight="1">
      <c r="A26" s="193" t="s">
        <v>572</v>
      </c>
      <c r="B26" s="199" t="s">
        <v>85</v>
      </c>
      <c r="C26" s="199"/>
      <c r="D26" s="193"/>
      <c r="E26" s="193">
        <v>3</v>
      </c>
      <c r="F26" s="193"/>
      <c r="G26" s="193"/>
      <c r="H26" s="193">
        <v>8</v>
      </c>
      <c r="I26" s="193">
        <v>20</v>
      </c>
      <c r="J26" s="193"/>
      <c r="K26" s="193"/>
      <c r="L26" s="193"/>
      <c r="M26" s="193"/>
    </row>
    <row r="27" spans="1:13" ht="19.5" customHeight="1">
      <c r="A27" s="193" t="s">
        <v>573</v>
      </c>
      <c r="B27" s="199" t="s">
        <v>46</v>
      </c>
      <c r="C27" s="199"/>
      <c r="D27" s="193"/>
      <c r="E27" s="193">
        <v>3</v>
      </c>
      <c r="F27" s="193"/>
      <c r="G27" s="193"/>
      <c r="H27" s="193">
        <v>9</v>
      </c>
      <c r="I27" s="193">
        <v>15</v>
      </c>
      <c r="J27" s="193"/>
      <c r="K27" s="193"/>
      <c r="L27" s="193"/>
      <c r="M27" s="193"/>
    </row>
    <row r="28" spans="1:13" ht="19.5" customHeight="1">
      <c r="A28" s="193" t="s">
        <v>574</v>
      </c>
      <c r="B28" s="199" t="s">
        <v>86</v>
      </c>
      <c r="C28" s="199"/>
      <c r="D28" s="193"/>
      <c r="E28" s="193">
        <v>3</v>
      </c>
      <c r="F28" s="193"/>
      <c r="G28" s="193"/>
      <c r="H28" s="193">
        <v>7</v>
      </c>
      <c r="I28" s="193">
        <v>13</v>
      </c>
      <c r="J28" s="193"/>
      <c r="K28" s="193"/>
      <c r="L28" s="193"/>
      <c r="M28" s="193"/>
    </row>
    <row r="29" spans="1:13" ht="19.5" customHeight="1">
      <c r="A29" s="193" t="s">
        <v>575</v>
      </c>
      <c r="B29" s="199" t="s">
        <v>505</v>
      </c>
      <c r="C29" s="199"/>
      <c r="D29" s="193"/>
      <c r="E29" s="193">
        <v>3</v>
      </c>
      <c r="F29" s="193"/>
      <c r="G29" s="193"/>
      <c r="H29" s="193">
        <v>8</v>
      </c>
      <c r="I29" s="193">
        <v>10</v>
      </c>
      <c r="J29" s="193"/>
      <c r="K29" s="193"/>
      <c r="L29" s="193"/>
      <c r="M29" s="193"/>
    </row>
    <row r="30" spans="1:13" ht="19.5" customHeight="1">
      <c r="A30" s="193"/>
      <c r="B30" s="199" t="s">
        <v>506</v>
      </c>
      <c r="C30" s="199"/>
      <c r="D30" s="193"/>
      <c r="E30" s="193"/>
      <c r="F30" s="193"/>
      <c r="G30" s="193"/>
      <c r="H30" s="193"/>
      <c r="I30" s="193"/>
      <c r="J30" s="193"/>
      <c r="K30" s="193"/>
      <c r="L30" s="193">
        <v>0</v>
      </c>
      <c r="M30" s="193">
        <v>2</v>
      </c>
    </row>
    <row r="31" spans="1:13" ht="19.5" customHeight="1">
      <c r="A31" s="193" t="s">
        <v>576</v>
      </c>
      <c r="B31" s="199" t="s">
        <v>89</v>
      </c>
      <c r="C31" s="199"/>
      <c r="D31" s="193"/>
      <c r="E31" s="193">
        <v>3</v>
      </c>
      <c r="F31" s="193"/>
      <c r="G31" s="193"/>
      <c r="H31" s="193">
        <v>6</v>
      </c>
      <c r="I31" s="193">
        <v>8</v>
      </c>
      <c r="J31" s="193"/>
      <c r="K31" s="193"/>
      <c r="L31" s="193"/>
      <c r="M31" s="193"/>
    </row>
    <row r="32" spans="1:13" ht="19.5" customHeight="1">
      <c r="A32" s="193" t="s">
        <v>577</v>
      </c>
      <c r="B32" s="199" t="s">
        <v>90</v>
      </c>
      <c r="C32" s="199"/>
      <c r="D32" s="193"/>
      <c r="E32" s="193">
        <v>4</v>
      </c>
      <c r="F32" s="193"/>
      <c r="G32" s="193"/>
      <c r="H32" s="193">
        <v>9</v>
      </c>
      <c r="I32" s="193">
        <v>11</v>
      </c>
      <c r="J32" s="193"/>
      <c r="K32" s="193"/>
      <c r="L32" s="193"/>
      <c r="M32" s="193"/>
    </row>
    <row r="33" spans="1:13" ht="19.5" customHeight="1">
      <c r="A33" s="193"/>
      <c r="B33" s="199" t="s">
        <v>507</v>
      </c>
      <c r="C33" s="199"/>
      <c r="D33" s="193"/>
      <c r="E33" s="193"/>
      <c r="F33" s="193"/>
      <c r="G33" s="193"/>
      <c r="H33" s="193"/>
      <c r="I33" s="193"/>
      <c r="J33" s="193"/>
      <c r="K33" s="193"/>
      <c r="L33" s="193">
        <v>3</v>
      </c>
      <c r="M33" s="193">
        <v>3</v>
      </c>
    </row>
    <row r="34" spans="1:13" ht="19.5" customHeight="1">
      <c r="A34" s="193"/>
      <c r="B34" s="199" t="s">
        <v>508</v>
      </c>
      <c r="C34" s="199"/>
      <c r="D34" s="193"/>
      <c r="E34" s="193"/>
      <c r="F34" s="193"/>
      <c r="G34" s="193"/>
      <c r="H34" s="193"/>
      <c r="I34" s="193"/>
      <c r="J34" s="193"/>
      <c r="K34" s="193"/>
      <c r="L34" s="193">
        <v>3</v>
      </c>
      <c r="M34" s="193">
        <v>2</v>
      </c>
    </row>
    <row r="35" spans="1:13" ht="19.5" customHeight="1">
      <c r="A35" s="193" t="s">
        <v>578</v>
      </c>
      <c r="B35" s="199" t="s">
        <v>51</v>
      </c>
      <c r="C35" s="199"/>
      <c r="D35" s="193"/>
      <c r="E35" s="193">
        <v>1</v>
      </c>
      <c r="F35" s="193"/>
      <c r="G35" s="193"/>
      <c r="H35" s="193">
        <v>9</v>
      </c>
      <c r="I35" s="193">
        <v>19</v>
      </c>
      <c r="J35" s="193"/>
      <c r="K35" s="193"/>
      <c r="L35" s="193"/>
      <c r="M35" s="193"/>
    </row>
    <row r="36" spans="1:13" ht="19.5" customHeight="1">
      <c r="A36" s="193"/>
      <c r="B36" s="199" t="s">
        <v>509</v>
      </c>
      <c r="C36" s="199"/>
      <c r="D36" s="193"/>
      <c r="E36" s="193"/>
      <c r="F36" s="193"/>
      <c r="G36" s="193"/>
      <c r="H36" s="193"/>
      <c r="I36" s="193"/>
      <c r="J36" s="193"/>
      <c r="K36" s="193"/>
      <c r="L36" s="193">
        <v>18</v>
      </c>
      <c r="M36" s="193">
        <v>22</v>
      </c>
    </row>
    <row r="37" spans="1:13" ht="19.5" customHeight="1">
      <c r="A37" s="193" t="s">
        <v>579</v>
      </c>
      <c r="B37" s="199" t="s">
        <v>94</v>
      </c>
      <c r="C37" s="199"/>
      <c r="D37" s="193"/>
      <c r="E37" s="193">
        <v>3</v>
      </c>
      <c r="F37" s="193"/>
      <c r="G37" s="193"/>
      <c r="H37" s="193">
        <v>5</v>
      </c>
      <c r="I37" s="193">
        <v>7</v>
      </c>
      <c r="J37" s="193"/>
      <c r="K37" s="193"/>
      <c r="L37" s="193"/>
      <c r="M37" s="193"/>
    </row>
    <row r="38" spans="1:13" ht="19.5" customHeight="1">
      <c r="A38" s="193"/>
      <c r="B38" s="199" t="s">
        <v>510</v>
      </c>
      <c r="C38" s="199"/>
      <c r="D38" s="193"/>
      <c r="E38" s="193"/>
      <c r="F38" s="193"/>
      <c r="G38" s="193"/>
      <c r="H38" s="193"/>
      <c r="I38" s="193"/>
      <c r="J38" s="193"/>
      <c r="K38" s="193"/>
      <c r="L38" s="193">
        <v>2</v>
      </c>
      <c r="M38" s="193">
        <v>3</v>
      </c>
    </row>
    <row r="39" spans="1:13" ht="19.5" customHeight="1">
      <c r="A39" s="193" t="s">
        <v>580</v>
      </c>
      <c r="B39" s="199" t="s">
        <v>96</v>
      </c>
      <c r="C39" s="199"/>
      <c r="D39" s="193"/>
      <c r="E39" s="193">
        <v>3</v>
      </c>
      <c r="F39" s="193"/>
      <c r="G39" s="193"/>
      <c r="H39" s="193">
        <v>8</v>
      </c>
      <c r="I39" s="193">
        <v>12</v>
      </c>
      <c r="J39" s="193"/>
      <c r="K39" s="193"/>
      <c r="L39" s="193"/>
      <c r="M39" s="193"/>
    </row>
    <row r="40" spans="1:13" ht="19.5" customHeight="1">
      <c r="A40" s="193" t="s">
        <v>581</v>
      </c>
      <c r="B40" s="199" t="s">
        <v>97</v>
      </c>
      <c r="C40" s="199"/>
      <c r="D40" s="193"/>
      <c r="E40" s="193">
        <v>3</v>
      </c>
      <c r="F40" s="193"/>
      <c r="G40" s="193"/>
      <c r="H40" s="193">
        <v>10</v>
      </c>
      <c r="I40" s="193">
        <v>19</v>
      </c>
      <c r="J40" s="193"/>
      <c r="K40" s="193"/>
      <c r="L40" s="193"/>
      <c r="M40" s="193"/>
    </row>
    <row r="41" spans="1:13" ht="19.5" customHeight="1">
      <c r="A41" s="193" t="s">
        <v>582</v>
      </c>
      <c r="B41" s="199" t="s">
        <v>583</v>
      </c>
      <c r="C41" s="199"/>
      <c r="D41" s="193"/>
      <c r="E41" s="193">
        <v>3</v>
      </c>
      <c r="F41" s="193"/>
      <c r="G41" s="193"/>
      <c r="H41" s="193">
        <v>9</v>
      </c>
      <c r="I41" s="193">
        <v>10</v>
      </c>
      <c r="J41" s="193"/>
      <c r="K41" s="193"/>
      <c r="L41" s="193"/>
      <c r="M41" s="193"/>
    </row>
    <row r="42" spans="1:13" ht="19.5" customHeight="1">
      <c r="A42" s="193"/>
      <c r="B42" s="199" t="s">
        <v>511</v>
      </c>
      <c r="C42" s="199"/>
      <c r="D42" s="193"/>
      <c r="E42" s="193"/>
      <c r="F42" s="193"/>
      <c r="G42" s="193"/>
      <c r="H42" s="193"/>
      <c r="I42" s="193"/>
      <c r="J42" s="193"/>
      <c r="K42" s="193"/>
      <c r="L42" s="193">
        <v>3</v>
      </c>
      <c r="M42" s="193">
        <v>5</v>
      </c>
    </row>
    <row r="43" spans="1:13" ht="19.5" customHeight="1">
      <c r="A43" s="193"/>
      <c r="B43" s="199" t="s">
        <v>512</v>
      </c>
      <c r="C43" s="199"/>
      <c r="D43" s="193"/>
      <c r="E43" s="193"/>
      <c r="F43" s="193"/>
      <c r="G43" s="193"/>
      <c r="H43" s="193"/>
      <c r="I43" s="193"/>
      <c r="J43" s="193"/>
      <c r="K43" s="193"/>
      <c r="L43" s="193">
        <v>4</v>
      </c>
      <c r="M43" s="193">
        <v>6</v>
      </c>
    </row>
    <row r="44" spans="1:13" ht="19.5" customHeight="1">
      <c r="A44" s="193" t="s">
        <v>584</v>
      </c>
      <c r="B44" s="199" t="s">
        <v>513</v>
      </c>
      <c r="C44" s="199"/>
      <c r="D44" s="193"/>
      <c r="E44" s="193">
        <v>3</v>
      </c>
      <c r="F44" s="193"/>
      <c r="G44" s="193"/>
      <c r="H44" s="193">
        <v>11</v>
      </c>
      <c r="I44" s="193">
        <v>14</v>
      </c>
      <c r="J44" s="193"/>
      <c r="K44" s="193"/>
      <c r="L44" s="193"/>
      <c r="M44" s="193"/>
    </row>
    <row r="45" spans="1:13" ht="19.5" customHeight="1">
      <c r="A45" s="193" t="s">
        <v>585</v>
      </c>
      <c r="B45" s="199" t="s">
        <v>514</v>
      </c>
      <c r="C45" s="199"/>
      <c r="D45" s="193"/>
      <c r="E45" s="193">
        <v>3</v>
      </c>
      <c r="F45" s="193"/>
      <c r="G45" s="193"/>
      <c r="H45" s="193">
        <v>7</v>
      </c>
      <c r="I45" s="193">
        <v>10</v>
      </c>
      <c r="J45" s="193"/>
      <c r="K45" s="193"/>
      <c r="L45" s="193"/>
      <c r="M45" s="193"/>
    </row>
    <row r="46" spans="1:13" ht="19.5" customHeight="1">
      <c r="A46" s="193" t="s">
        <v>586</v>
      </c>
      <c r="B46" s="199" t="s">
        <v>102</v>
      </c>
      <c r="C46" s="199"/>
      <c r="D46" s="193"/>
      <c r="E46" s="193">
        <v>2</v>
      </c>
      <c r="F46" s="193"/>
      <c r="G46" s="193"/>
      <c r="H46" s="193">
        <v>4</v>
      </c>
      <c r="I46" s="193">
        <v>3</v>
      </c>
      <c r="J46" s="193"/>
      <c r="K46" s="193"/>
      <c r="L46" s="193"/>
      <c r="M46" s="193"/>
    </row>
    <row r="47" spans="1:13" ht="19.5" customHeight="1">
      <c r="A47" s="193" t="s">
        <v>587</v>
      </c>
      <c r="B47" s="199" t="s">
        <v>47</v>
      </c>
      <c r="C47" s="199"/>
      <c r="D47" s="193"/>
      <c r="E47" s="193">
        <v>3</v>
      </c>
      <c r="F47" s="193"/>
      <c r="G47" s="193"/>
      <c r="H47" s="193">
        <v>15</v>
      </c>
      <c r="I47" s="193">
        <v>26</v>
      </c>
      <c r="J47" s="193"/>
      <c r="K47" s="193"/>
      <c r="L47" s="193"/>
      <c r="M47" s="193"/>
    </row>
    <row r="48" spans="1:13" ht="19.5" customHeight="1">
      <c r="A48" s="193"/>
      <c r="B48" s="199" t="s">
        <v>103</v>
      </c>
      <c r="C48" s="199"/>
      <c r="D48" s="193"/>
      <c r="E48" s="193"/>
      <c r="F48" s="193"/>
      <c r="G48" s="193"/>
      <c r="H48" s="193"/>
      <c r="I48" s="193"/>
      <c r="J48" s="193"/>
      <c r="K48" s="193"/>
      <c r="L48" s="193">
        <v>13</v>
      </c>
      <c r="M48" s="193">
        <v>16</v>
      </c>
    </row>
    <row r="49" spans="1:13" ht="19.5" customHeight="1">
      <c r="A49" s="193"/>
      <c r="B49" s="199" t="s">
        <v>104</v>
      </c>
      <c r="C49" s="199"/>
      <c r="D49" s="193"/>
      <c r="E49" s="193"/>
      <c r="F49" s="193"/>
      <c r="G49" s="193"/>
      <c r="H49" s="193"/>
      <c r="I49" s="193"/>
      <c r="J49" s="193"/>
      <c r="K49" s="193"/>
      <c r="L49" s="193">
        <v>3</v>
      </c>
      <c r="M49" s="193">
        <v>4</v>
      </c>
    </row>
    <row r="50" spans="1:13" ht="19.5" customHeight="1">
      <c r="A50" s="193"/>
      <c r="B50" s="199" t="s">
        <v>105</v>
      </c>
      <c r="C50" s="199"/>
      <c r="D50" s="193"/>
      <c r="E50" s="193"/>
      <c r="F50" s="193"/>
      <c r="G50" s="193"/>
      <c r="H50" s="193"/>
      <c r="I50" s="193"/>
      <c r="J50" s="193"/>
      <c r="K50" s="193"/>
      <c r="L50" s="193">
        <v>3</v>
      </c>
      <c r="M50" s="193">
        <v>3</v>
      </c>
    </row>
    <row r="51" spans="1:13" ht="19.5" customHeight="1">
      <c r="A51" s="193"/>
      <c r="B51" s="199" t="s">
        <v>106</v>
      </c>
      <c r="C51" s="199"/>
      <c r="D51" s="193"/>
      <c r="E51" s="193"/>
      <c r="F51" s="193"/>
      <c r="G51" s="193"/>
      <c r="H51" s="193"/>
      <c r="I51" s="193"/>
      <c r="J51" s="193"/>
      <c r="K51" s="193"/>
      <c r="L51" s="193">
        <v>4</v>
      </c>
      <c r="M51" s="193">
        <v>2</v>
      </c>
    </row>
    <row r="52" spans="1:13" ht="19.5" customHeight="1">
      <c r="A52" s="193"/>
      <c r="B52" s="199" t="s">
        <v>515</v>
      </c>
      <c r="C52" s="199"/>
      <c r="D52" s="193"/>
      <c r="E52" s="193"/>
      <c r="F52" s="193"/>
      <c r="G52" s="193"/>
      <c r="H52" s="193"/>
      <c r="I52" s="193"/>
      <c r="J52" s="193"/>
      <c r="K52" s="193"/>
      <c r="L52" s="193">
        <v>3</v>
      </c>
      <c r="M52" s="193">
        <v>1</v>
      </c>
    </row>
    <row r="53" spans="1:13" ht="19.5" customHeight="1">
      <c r="A53" s="193"/>
      <c r="B53" s="199" t="s">
        <v>516</v>
      </c>
      <c r="C53" s="199"/>
      <c r="D53" s="193"/>
      <c r="E53" s="193"/>
      <c r="F53" s="193"/>
      <c r="G53" s="193"/>
      <c r="H53" s="193"/>
      <c r="I53" s="193"/>
      <c r="J53" s="193"/>
      <c r="K53" s="193"/>
      <c r="L53" s="193">
        <v>4</v>
      </c>
      <c r="M53" s="193">
        <v>1</v>
      </c>
    </row>
    <row r="54" spans="1:13" ht="19.5" customHeight="1">
      <c r="A54" s="193"/>
      <c r="B54" s="199" t="s">
        <v>109</v>
      </c>
      <c r="C54" s="199"/>
      <c r="D54" s="193"/>
      <c r="E54" s="193"/>
      <c r="F54" s="193"/>
      <c r="G54" s="193"/>
      <c r="H54" s="193"/>
      <c r="I54" s="193"/>
      <c r="J54" s="193"/>
      <c r="K54" s="193"/>
      <c r="L54" s="193">
        <v>2</v>
      </c>
      <c r="M54" s="193">
        <v>1</v>
      </c>
    </row>
    <row r="55" spans="1:13" ht="19.5" customHeight="1">
      <c r="A55" s="193"/>
      <c r="B55" s="199" t="s">
        <v>110</v>
      </c>
      <c r="C55" s="199"/>
      <c r="D55" s="193"/>
      <c r="E55" s="193"/>
      <c r="F55" s="193"/>
      <c r="G55" s="193"/>
      <c r="H55" s="193"/>
      <c r="I55" s="193"/>
      <c r="J55" s="193"/>
      <c r="K55" s="193"/>
      <c r="L55" s="193">
        <v>4</v>
      </c>
      <c r="M55" s="193">
        <v>3</v>
      </c>
    </row>
    <row r="56" spans="1:13" ht="19.5" customHeight="1">
      <c r="A56" s="193"/>
      <c r="B56" s="199" t="s">
        <v>517</v>
      </c>
      <c r="C56" s="199"/>
      <c r="D56" s="193"/>
      <c r="E56" s="193"/>
      <c r="F56" s="193"/>
      <c r="G56" s="193"/>
      <c r="H56" s="193"/>
      <c r="I56" s="193"/>
      <c r="J56" s="193"/>
      <c r="K56" s="193"/>
      <c r="L56" s="193">
        <v>3</v>
      </c>
      <c r="M56" s="193">
        <v>3</v>
      </c>
    </row>
    <row r="57" spans="1:13" s="18" customFormat="1" ht="19.5" customHeight="1">
      <c r="A57" s="19" t="s">
        <v>42</v>
      </c>
      <c r="B57" s="20" t="s">
        <v>588</v>
      </c>
      <c r="C57" s="20"/>
      <c r="D57" s="19">
        <f aca="true" t="shared" si="4" ref="D57:M57">D58+D77+D95+D113+D131+D149+D167+D185+D205+D223+D243+D263+D281</f>
        <v>54</v>
      </c>
      <c r="E57" s="19">
        <f t="shared" si="4"/>
        <v>0</v>
      </c>
      <c r="F57" s="19">
        <f t="shared" si="4"/>
        <v>29</v>
      </c>
      <c r="G57" s="19">
        <f t="shared" si="4"/>
        <v>29</v>
      </c>
      <c r="H57" s="19">
        <f t="shared" si="4"/>
        <v>0</v>
      </c>
      <c r="I57" s="19">
        <f t="shared" si="4"/>
        <v>0</v>
      </c>
      <c r="J57" s="19">
        <f t="shared" si="4"/>
        <v>160</v>
      </c>
      <c r="K57" s="19">
        <f t="shared" si="4"/>
        <v>262</v>
      </c>
      <c r="L57" s="19">
        <f t="shared" si="4"/>
        <v>0</v>
      </c>
      <c r="M57" s="19">
        <f t="shared" si="4"/>
        <v>0</v>
      </c>
    </row>
    <row r="58" spans="1:13" ht="19.5" customHeight="1">
      <c r="A58" s="201">
        <v>1</v>
      </c>
      <c r="B58" s="202" t="s">
        <v>113</v>
      </c>
      <c r="C58" s="202"/>
      <c r="D58" s="193">
        <f aca="true" t="shared" si="5" ref="D58:M58">SUM(D59:D76)</f>
        <v>5</v>
      </c>
      <c r="E58" s="193">
        <f t="shared" si="5"/>
        <v>0</v>
      </c>
      <c r="F58" s="193">
        <f t="shared" si="5"/>
        <v>2</v>
      </c>
      <c r="G58" s="193">
        <f t="shared" si="5"/>
        <v>2</v>
      </c>
      <c r="H58" s="193">
        <f t="shared" si="5"/>
        <v>0</v>
      </c>
      <c r="I58" s="193">
        <f t="shared" si="5"/>
        <v>0</v>
      </c>
      <c r="J58" s="193">
        <f t="shared" si="5"/>
        <v>13</v>
      </c>
      <c r="K58" s="193">
        <f t="shared" si="5"/>
        <v>28</v>
      </c>
      <c r="L58" s="193">
        <f t="shared" si="5"/>
        <v>0</v>
      </c>
      <c r="M58" s="193">
        <f t="shared" si="5"/>
        <v>0</v>
      </c>
    </row>
    <row r="59" spans="1:13" ht="19.5" customHeight="1">
      <c r="A59" s="203" t="s">
        <v>589</v>
      </c>
      <c r="B59" s="204" t="s">
        <v>590</v>
      </c>
      <c r="C59" s="204"/>
      <c r="D59" s="193">
        <v>2</v>
      </c>
      <c r="E59" s="193"/>
      <c r="F59" s="193"/>
      <c r="G59" s="193"/>
      <c r="H59" s="193"/>
      <c r="I59" s="193"/>
      <c r="J59" s="193"/>
      <c r="K59" s="193"/>
      <c r="L59" s="193"/>
      <c r="M59" s="193"/>
    </row>
    <row r="60" spans="1:13" ht="19.5" customHeight="1">
      <c r="A60" s="203"/>
      <c r="B60" s="204" t="s">
        <v>591</v>
      </c>
      <c r="C60" s="204"/>
      <c r="D60" s="193"/>
      <c r="E60" s="193"/>
      <c r="F60" s="193">
        <v>1</v>
      </c>
      <c r="G60" s="193">
        <v>1</v>
      </c>
      <c r="H60" s="193"/>
      <c r="I60" s="193"/>
      <c r="J60" s="205"/>
      <c r="K60" s="193"/>
      <c r="L60" s="193"/>
      <c r="M60" s="193"/>
    </row>
    <row r="61" spans="1:13" ht="19.5" customHeight="1">
      <c r="A61" s="203"/>
      <c r="B61" s="204" t="s">
        <v>559</v>
      </c>
      <c r="C61" s="204"/>
      <c r="D61" s="193"/>
      <c r="E61" s="193"/>
      <c r="F61" s="193">
        <v>1</v>
      </c>
      <c r="G61" s="193">
        <v>1</v>
      </c>
      <c r="H61" s="193"/>
      <c r="I61" s="193"/>
      <c r="J61" s="205"/>
      <c r="K61" s="193"/>
      <c r="L61" s="193"/>
      <c r="M61" s="193"/>
    </row>
    <row r="62" spans="1:13" ht="19.5" customHeight="1">
      <c r="A62" s="203" t="s">
        <v>592</v>
      </c>
      <c r="B62" s="204" t="s">
        <v>593</v>
      </c>
      <c r="C62" s="204"/>
      <c r="D62" s="193">
        <v>3</v>
      </c>
      <c r="E62" s="193"/>
      <c r="F62" s="193"/>
      <c r="G62" s="193"/>
      <c r="H62" s="193"/>
      <c r="I62" s="193"/>
      <c r="K62" s="193"/>
      <c r="L62" s="193"/>
      <c r="M62" s="193"/>
    </row>
    <row r="63" spans="1:13" ht="19.5" customHeight="1">
      <c r="A63" s="203" t="s">
        <v>594</v>
      </c>
      <c r="B63" s="204" t="s">
        <v>563</v>
      </c>
      <c r="C63" s="204"/>
      <c r="D63" s="193"/>
      <c r="E63" s="193"/>
      <c r="F63" s="193"/>
      <c r="G63" s="193"/>
      <c r="H63" s="193"/>
      <c r="I63" s="193"/>
      <c r="J63" s="193"/>
      <c r="K63" s="193"/>
      <c r="L63" s="193"/>
      <c r="M63" s="193"/>
    </row>
    <row r="64" spans="1:13" ht="19.5" customHeight="1">
      <c r="A64" s="206"/>
      <c r="B64" s="207" t="s">
        <v>595</v>
      </c>
      <c r="C64" s="207"/>
      <c r="D64" s="193"/>
      <c r="E64" s="193"/>
      <c r="F64" s="193"/>
      <c r="G64" s="193"/>
      <c r="H64" s="193"/>
      <c r="I64" s="193"/>
      <c r="J64" s="193">
        <v>1</v>
      </c>
      <c r="K64" s="193">
        <v>3</v>
      </c>
      <c r="L64" s="193"/>
      <c r="M64" s="193"/>
    </row>
    <row r="65" spans="1:13" ht="19.5" customHeight="1">
      <c r="A65" s="206"/>
      <c r="B65" s="207" t="s">
        <v>596</v>
      </c>
      <c r="C65" s="207"/>
      <c r="D65" s="193"/>
      <c r="E65" s="193"/>
      <c r="F65" s="193"/>
      <c r="G65" s="193"/>
      <c r="H65" s="193"/>
      <c r="I65" s="193"/>
      <c r="J65" s="193">
        <v>1</v>
      </c>
      <c r="K65" s="193">
        <v>2</v>
      </c>
      <c r="L65" s="193"/>
      <c r="M65" s="193"/>
    </row>
    <row r="66" spans="1:13" ht="19.5" customHeight="1">
      <c r="A66" s="206"/>
      <c r="B66" s="207" t="s">
        <v>597</v>
      </c>
      <c r="C66" s="207"/>
      <c r="D66" s="193"/>
      <c r="E66" s="193"/>
      <c r="F66" s="193"/>
      <c r="G66" s="193"/>
      <c r="H66" s="193"/>
      <c r="I66" s="193"/>
      <c r="J66" s="193">
        <v>1</v>
      </c>
      <c r="K66" s="193">
        <v>1</v>
      </c>
      <c r="L66" s="193"/>
      <c r="M66" s="193"/>
    </row>
    <row r="67" spans="1:13" ht="19.5" customHeight="1">
      <c r="A67" s="206"/>
      <c r="B67" s="207" t="s">
        <v>598</v>
      </c>
      <c r="C67" s="207"/>
      <c r="D67" s="193"/>
      <c r="E67" s="193"/>
      <c r="F67" s="193"/>
      <c r="G67" s="193"/>
      <c r="H67" s="193"/>
      <c r="I67" s="193"/>
      <c r="J67" s="193">
        <v>1</v>
      </c>
      <c r="K67" s="193">
        <v>3</v>
      </c>
      <c r="L67" s="193"/>
      <c r="M67" s="193"/>
    </row>
    <row r="68" spans="1:13" ht="19.5" customHeight="1">
      <c r="A68" s="206"/>
      <c r="B68" s="207" t="s">
        <v>599</v>
      </c>
      <c r="C68" s="207"/>
      <c r="D68" s="193"/>
      <c r="E68" s="193"/>
      <c r="F68" s="193"/>
      <c r="G68" s="193"/>
      <c r="H68" s="193"/>
      <c r="I68" s="193"/>
      <c r="J68" s="193">
        <v>1</v>
      </c>
      <c r="K68" s="193">
        <v>2</v>
      </c>
      <c r="L68" s="193"/>
      <c r="M68" s="193"/>
    </row>
    <row r="69" spans="1:13" ht="19.5" customHeight="1">
      <c r="A69" s="206"/>
      <c r="B69" s="207" t="s">
        <v>600</v>
      </c>
      <c r="C69" s="207"/>
      <c r="D69" s="193"/>
      <c r="E69" s="193"/>
      <c r="F69" s="193"/>
      <c r="G69" s="193"/>
      <c r="H69" s="193"/>
      <c r="I69" s="193"/>
      <c r="J69" s="193">
        <v>1</v>
      </c>
      <c r="K69" s="193">
        <v>2</v>
      </c>
      <c r="L69" s="193"/>
      <c r="M69" s="193"/>
    </row>
    <row r="70" spans="1:13" ht="19.5" customHeight="1">
      <c r="A70" s="206"/>
      <c r="B70" s="207" t="s">
        <v>601</v>
      </c>
      <c r="C70" s="207"/>
      <c r="D70" s="193"/>
      <c r="E70" s="193"/>
      <c r="F70" s="193"/>
      <c r="G70" s="193"/>
      <c r="H70" s="193"/>
      <c r="I70" s="193"/>
      <c r="J70" s="193">
        <v>1</v>
      </c>
      <c r="K70" s="193">
        <v>2</v>
      </c>
      <c r="L70" s="193"/>
      <c r="M70" s="193"/>
    </row>
    <row r="71" spans="1:13" ht="19.5" customHeight="1">
      <c r="A71" s="206"/>
      <c r="B71" s="207" t="s">
        <v>602</v>
      </c>
      <c r="C71" s="207"/>
      <c r="D71" s="193"/>
      <c r="E71" s="193"/>
      <c r="F71" s="193"/>
      <c r="G71" s="193"/>
      <c r="H71" s="193"/>
      <c r="I71" s="193"/>
      <c r="J71" s="193">
        <v>1</v>
      </c>
      <c r="K71" s="193">
        <v>3</v>
      </c>
      <c r="L71" s="193"/>
      <c r="M71" s="193"/>
    </row>
    <row r="72" spans="1:13" ht="19.5" customHeight="1">
      <c r="A72" s="206"/>
      <c r="B72" s="207" t="s">
        <v>603</v>
      </c>
      <c r="C72" s="207"/>
      <c r="D72" s="193"/>
      <c r="E72" s="193"/>
      <c r="F72" s="193"/>
      <c r="G72" s="193"/>
      <c r="H72" s="193"/>
      <c r="I72" s="193"/>
      <c r="J72" s="193">
        <v>1</v>
      </c>
      <c r="K72" s="193">
        <v>2</v>
      </c>
      <c r="L72" s="193"/>
      <c r="M72" s="193"/>
    </row>
    <row r="73" spans="1:13" ht="19.5" customHeight="1">
      <c r="A73" s="206"/>
      <c r="B73" s="207" t="s">
        <v>604</v>
      </c>
      <c r="C73" s="207"/>
      <c r="D73" s="193"/>
      <c r="E73" s="193"/>
      <c r="F73" s="193"/>
      <c r="G73" s="193"/>
      <c r="H73" s="193"/>
      <c r="I73" s="193"/>
      <c r="J73" s="193">
        <v>1</v>
      </c>
      <c r="K73" s="193">
        <v>1</v>
      </c>
      <c r="L73" s="193"/>
      <c r="M73" s="193"/>
    </row>
    <row r="74" spans="1:13" ht="19.5" customHeight="1">
      <c r="A74" s="206"/>
      <c r="B74" s="207" t="s">
        <v>605</v>
      </c>
      <c r="C74" s="207"/>
      <c r="D74" s="193"/>
      <c r="E74" s="193"/>
      <c r="F74" s="193"/>
      <c r="G74" s="193"/>
      <c r="H74" s="193"/>
      <c r="I74" s="193"/>
      <c r="J74" s="193">
        <v>1</v>
      </c>
      <c r="K74" s="193">
        <v>2</v>
      </c>
      <c r="L74" s="193"/>
      <c r="M74" s="193"/>
    </row>
    <row r="75" spans="1:13" ht="19.5" customHeight="1">
      <c r="A75" s="206"/>
      <c r="B75" s="207" t="s">
        <v>606</v>
      </c>
      <c r="C75" s="207"/>
      <c r="D75" s="193"/>
      <c r="E75" s="193"/>
      <c r="F75" s="193"/>
      <c r="G75" s="193"/>
      <c r="H75" s="193"/>
      <c r="I75" s="193"/>
      <c r="J75" s="193">
        <v>1</v>
      </c>
      <c r="K75" s="193">
        <v>3</v>
      </c>
      <c r="L75" s="193"/>
      <c r="M75" s="193"/>
    </row>
    <row r="76" spans="1:13" ht="19.5" customHeight="1">
      <c r="A76" s="206"/>
      <c r="B76" s="207" t="s">
        <v>607</v>
      </c>
      <c r="C76" s="207"/>
      <c r="D76" s="193"/>
      <c r="E76" s="193"/>
      <c r="F76" s="193"/>
      <c r="G76" s="193"/>
      <c r="H76" s="193"/>
      <c r="I76" s="193"/>
      <c r="J76" s="193">
        <v>1</v>
      </c>
      <c r="K76" s="193">
        <v>2</v>
      </c>
      <c r="L76" s="193"/>
      <c r="M76" s="193"/>
    </row>
    <row r="77" spans="1:13" s="18" customFormat="1" ht="19.5" customHeight="1">
      <c r="A77" s="201">
        <v>2</v>
      </c>
      <c r="B77" s="202" t="s">
        <v>57</v>
      </c>
      <c r="C77" s="202"/>
      <c r="D77" s="19">
        <f aca="true" t="shared" si="6" ref="D77:M77">SUM(D78:D94)</f>
        <v>4</v>
      </c>
      <c r="E77" s="19">
        <f t="shared" si="6"/>
        <v>0</v>
      </c>
      <c r="F77" s="19">
        <f t="shared" si="6"/>
        <v>2</v>
      </c>
      <c r="G77" s="19">
        <f t="shared" si="6"/>
        <v>2</v>
      </c>
      <c r="H77" s="19">
        <f t="shared" si="6"/>
        <v>0</v>
      </c>
      <c r="I77" s="19">
        <f t="shared" si="6"/>
        <v>0</v>
      </c>
      <c r="J77" s="19">
        <f t="shared" si="6"/>
        <v>12</v>
      </c>
      <c r="K77" s="19">
        <f t="shared" si="6"/>
        <v>17</v>
      </c>
      <c r="L77" s="19">
        <f t="shared" si="6"/>
        <v>0</v>
      </c>
      <c r="M77" s="19">
        <f t="shared" si="6"/>
        <v>0</v>
      </c>
    </row>
    <row r="78" spans="1:13" ht="19.5" customHeight="1">
      <c r="A78" s="203" t="s">
        <v>589</v>
      </c>
      <c r="B78" s="204" t="s">
        <v>590</v>
      </c>
      <c r="C78" s="204"/>
      <c r="D78" s="193">
        <v>2</v>
      </c>
      <c r="E78" s="193"/>
      <c r="F78" s="193"/>
      <c r="G78" s="193"/>
      <c r="H78" s="193"/>
      <c r="I78" s="193"/>
      <c r="J78" s="193"/>
      <c r="K78" s="193"/>
      <c r="L78" s="193"/>
      <c r="M78" s="193"/>
    </row>
    <row r="79" spans="1:13" ht="19.5" customHeight="1">
      <c r="A79" s="203"/>
      <c r="B79" s="204" t="s">
        <v>591</v>
      </c>
      <c r="C79" s="204"/>
      <c r="D79" s="193"/>
      <c r="E79" s="193"/>
      <c r="F79" s="193">
        <v>1</v>
      </c>
      <c r="G79" s="193">
        <v>1</v>
      </c>
      <c r="H79" s="193"/>
      <c r="I79" s="193"/>
      <c r="J79" s="193"/>
      <c r="K79" s="193"/>
      <c r="L79" s="193"/>
      <c r="M79" s="193"/>
    </row>
    <row r="80" spans="1:13" ht="19.5" customHeight="1">
      <c r="A80" s="203"/>
      <c r="B80" s="204" t="s">
        <v>559</v>
      </c>
      <c r="C80" s="204"/>
      <c r="D80" s="193"/>
      <c r="E80" s="193"/>
      <c r="F80" s="193">
        <v>1</v>
      </c>
      <c r="G80" s="193">
        <v>1</v>
      </c>
      <c r="H80" s="193"/>
      <c r="I80" s="193"/>
      <c r="J80" s="193"/>
      <c r="K80" s="193"/>
      <c r="L80" s="193"/>
      <c r="M80" s="193"/>
    </row>
    <row r="81" spans="1:13" ht="19.5" customHeight="1">
      <c r="A81" s="203" t="s">
        <v>592</v>
      </c>
      <c r="B81" s="204" t="s">
        <v>593</v>
      </c>
      <c r="C81" s="204"/>
      <c r="D81" s="193">
        <v>2</v>
      </c>
      <c r="E81" s="193"/>
      <c r="F81" s="193"/>
      <c r="G81" s="193"/>
      <c r="H81" s="193"/>
      <c r="I81" s="193"/>
      <c r="J81" s="193"/>
      <c r="K81" s="193"/>
      <c r="L81" s="193"/>
      <c r="M81" s="193"/>
    </row>
    <row r="82" spans="1:13" ht="19.5" customHeight="1">
      <c r="A82" s="203" t="s">
        <v>594</v>
      </c>
      <c r="B82" s="204" t="s">
        <v>563</v>
      </c>
      <c r="C82" s="204"/>
      <c r="D82" s="193"/>
      <c r="E82" s="193"/>
      <c r="F82" s="193"/>
      <c r="G82" s="193"/>
      <c r="H82" s="193"/>
      <c r="I82" s="193"/>
      <c r="J82" s="193"/>
      <c r="K82" s="193"/>
      <c r="L82" s="193"/>
      <c r="M82" s="193"/>
    </row>
    <row r="83" spans="1:13" ht="19.5" customHeight="1">
      <c r="A83" s="206"/>
      <c r="B83" s="207" t="s">
        <v>595</v>
      </c>
      <c r="C83" s="207"/>
      <c r="D83" s="193"/>
      <c r="E83" s="193"/>
      <c r="F83" s="193"/>
      <c r="G83" s="193"/>
      <c r="H83" s="193"/>
      <c r="I83" s="193"/>
      <c r="J83" s="193">
        <v>1</v>
      </c>
      <c r="K83" s="193">
        <v>2</v>
      </c>
      <c r="L83" s="193"/>
      <c r="M83" s="193"/>
    </row>
    <row r="84" spans="1:13" ht="19.5" customHeight="1">
      <c r="A84" s="206"/>
      <c r="B84" s="207" t="s">
        <v>596</v>
      </c>
      <c r="C84" s="207"/>
      <c r="D84" s="193"/>
      <c r="E84" s="193"/>
      <c r="F84" s="193"/>
      <c r="G84" s="193"/>
      <c r="H84" s="193"/>
      <c r="I84" s="193"/>
      <c r="J84" s="193">
        <v>1</v>
      </c>
      <c r="K84" s="193">
        <v>1</v>
      </c>
      <c r="L84" s="193"/>
      <c r="M84" s="193"/>
    </row>
    <row r="85" spans="1:13" ht="19.5" customHeight="1">
      <c r="A85" s="206"/>
      <c r="B85" s="207" t="s">
        <v>597</v>
      </c>
      <c r="C85" s="207"/>
      <c r="D85" s="193"/>
      <c r="E85" s="193"/>
      <c r="F85" s="193"/>
      <c r="G85" s="193"/>
      <c r="H85" s="193"/>
      <c r="I85" s="193"/>
      <c r="J85" s="193">
        <v>1</v>
      </c>
      <c r="K85" s="193">
        <v>2</v>
      </c>
      <c r="L85" s="193"/>
      <c r="M85" s="193"/>
    </row>
    <row r="86" spans="1:13" ht="19.5" customHeight="1">
      <c r="A86" s="206"/>
      <c r="B86" s="207" t="s">
        <v>598</v>
      </c>
      <c r="C86" s="207"/>
      <c r="D86" s="193"/>
      <c r="E86" s="193"/>
      <c r="F86" s="193"/>
      <c r="G86" s="193"/>
      <c r="H86" s="193"/>
      <c r="I86" s="193"/>
      <c r="J86" s="193">
        <v>1</v>
      </c>
      <c r="K86" s="193">
        <v>3</v>
      </c>
      <c r="L86" s="193"/>
      <c r="M86" s="193"/>
    </row>
    <row r="87" spans="1:13" ht="19.5" customHeight="1">
      <c r="A87" s="206"/>
      <c r="B87" s="207" t="s">
        <v>603</v>
      </c>
      <c r="C87" s="207"/>
      <c r="D87" s="193"/>
      <c r="E87" s="193"/>
      <c r="F87" s="193"/>
      <c r="G87" s="193"/>
      <c r="H87" s="193"/>
      <c r="I87" s="193"/>
      <c r="J87" s="193">
        <v>1</v>
      </c>
      <c r="K87" s="193">
        <v>1</v>
      </c>
      <c r="L87" s="193"/>
      <c r="M87" s="193"/>
    </row>
    <row r="88" spans="1:13" ht="19.5" customHeight="1">
      <c r="A88" s="206"/>
      <c r="B88" s="207" t="s">
        <v>606</v>
      </c>
      <c r="C88" s="207"/>
      <c r="D88" s="193"/>
      <c r="E88" s="193"/>
      <c r="F88" s="193"/>
      <c r="G88" s="193"/>
      <c r="H88" s="193"/>
      <c r="I88" s="193"/>
      <c r="J88" s="193">
        <v>1</v>
      </c>
      <c r="K88" s="193">
        <v>1</v>
      </c>
      <c r="L88" s="193"/>
      <c r="M88" s="193"/>
    </row>
    <row r="89" spans="1:13" ht="19.5" customHeight="1">
      <c r="A89" s="206"/>
      <c r="B89" s="207" t="s">
        <v>602</v>
      </c>
      <c r="C89" s="207"/>
      <c r="D89" s="193"/>
      <c r="E89" s="193"/>
      <c r="F89" s="193"/>
      <c r="G89" s="193"/>
      <c r="H89" s="193"/>
      <c r="I89" s="193"/>
      <c r="J89" s="193">
        <v>1</v>
      </c>
      <c r="K89" s="193">
        <v>2</v>
      </c>
      <c r="L89" s="193"/>
      <c r="M89" s="193"/>
    </row>
    <row r="90" spans="1:13" ht="19.5" customHeight="1">
      <c r="A90" s="206"/>
      <c r="B90" s="207" t="s">
        <v>600</v>
      </c>
      <c r="C90" s="207"/>
      <c r="D90" s="193"/>
      <c r="E90" s="193"/>
      <c r="F90" s="193"/>
      <c r="G90" s="193"/>
      <c r="H90" s="193"/>
      <c r="I90" s="193"/>
      <c r="J90" s="193">
        <v>1</v>
      </c>
      <c r="K90" s="193">
        <v>1</v>
      </c>
      <c r="L90" s="193"/>
      <c r="M90" s="193"/>
    </row>
    <row r="91" spans="1:13" ht="19.5" customHeight="1">
      <c r="A91" s="206"/>
      <c r="B91" s="207" t="s">
        <v>605</v>
      </c>
      <c r="C91" s="207"/>
      <c r="D91" s="193"/>
      <c r="E91" s="193"/>
      <c r="F91" s="193"/>
      <c r="G91" s="193"/>
      <c r="H91" s="193"/>
      <c r="I91" s="193"/>
      <c r="J91" s="193">
        <v>1</v>
      </c>
      <c r="K91" s="193">
        <v>1</v>
      </c>
      <c r="L91" s="193"/>
      <c r="M91" s="193"/>
    </row>
    <row r="92" spans="1:13" ht="19.5" customHeight="1">
      <c r="A92" s="206"/>
      <c r="B92" s="207" t="s">
        <v>599</v>
      </c>
      <c r="C92" s="207"/>
      <c r="D92" s="193"/>
      <c r="E92" s="193"/>
      <c r="F92" s="193"/>
      <c r="G92" s="193"/>
      <c r="H92" s="193"/>
      <c r="I92" s="193"/>
      <c r="J92" s="193">
        <v>1</v>
      </c>
      <c r="K92" s="193">
        <v>2</v>
      </c>
      <c r="L92" s="193"/>
      <c r="M92" s="193"/>
    </row>
    <row r="93" spans="1:13" ht="19.5" customHeight="1">
      <c r="A93" s="206"/>
      <c r="B93" s="207" t="s">
        <v>604</v>
      </c>
      <c r="C93" s="207"/>
      <c r="D93" s="193"/>
      <c r="E93" s="193"/>
      <c r="F93" s="193"/>
      <c r="G93" s="193"/>
      <c r="H93" s="193"/>
      <c r="I93" s="193"/>
      <c r="J93" s="193">
        <v>1</v>
      </c>
      <c r="K93" s="193">
        <v>0</v>
      </c>
      <c r="L93" s="193"/>
      <c r="M93" s="193"/>
    </row>
    <row r="94" spans="1:13" ht="19.5" customHeight="1">
      <c r="A94" s="206"/>
      <c r="B94" s="207" t="s">
        <v>601</v>
      </c>
      <c r="C94" s="207"/>
      <c r="D94" s="193"/>
      <c r="E94" s="193"/>
      <c r="F94" s="193"/>
      <c r="G94" s="193"/>
      <c r="H94" s="193"/>
      <c r="I94" s="193"/>
      <c r="J94" s="193">
        <v>1</v>
      </c>
      <c r="K94" s="193">
        <v>1</v>
      </c>
      <c r="L94" s="193"/>
      <c r="M94" s="193"/>
    </row>
    <row r="95" spans="1:13" s="18" customFormat="1" ht="19.5" customHeight="1">
      <c r="A95" s="201">
        <v>3</v>
      </c>
      <c r="B95" s="202" t="s">
        <v>114</v>
      </c>
      <c r="C95" s="202"/>
      <c r="D95" s="19">
        <f aca="true" t="shared" si="7" ref="D95:K95">SUM(D96:D112)</f>
        <v>4</v>
      </c>
      <c r="E95" s="19">
        <f t="shared" si="7"/>
        <v>0</v>
      </c>
      <c r="F95" s="19">
        <f t="shared" si="7"/>
        <v>2</v>
      </c>
      <c r="G95" s="19">
        <f t="shared" si="7"/>
        <v>2</v>
      </c>
      <c r="H95" s="19">
        <f t="shared" si="7"/>
        <v>0</v>
      </c>
      <c r="I95" s="19">
        <f t="shared" si="7"/>
        <v>0</v>
      </c>
      <c r="J95" s="19">
        <f t="shared" si="7"/>
        <v>12</v>
      </c>
      <c r="K95" s="19">
        <f t="shared" si="7"/>
        <v>23</v>
      </c>
      <c r="L95" s="19"/>
      <c r="M95" s="19"/>
    </row>
    <row r="96" spans="1:13" ht="19.5" customHeight="1">
      <c r="A96" s="203" t="s">
        <v>589</v>
      </c>
      <c r="B96" s="204" t="s">
        <v>590</v>
      </c>
      <c r="C96" s="204"/>
      <c r="D96" s="193">
        <v>2</v>
      </c>
      <c r="E96" s="193"/>
      <c r="F96" s="193"/>
      <c r="G96" s="193"/>
      <c r="H96" s="193"/>
      <c r="I96" s="193"/>
      <c r="J96" s="193"/>
      <c r="K96" s="193"/>
      <c r="L96" s="193"/>
      <c r="M96" s="193"/>
    </row>
    <row r="97" spans="1:13" ht="19.5" customHeight="1">
      <c r="A97" s="203"/>
      <c r="B97" s="204" t="s">
        <v>591</v>
      </c>
      <c r="C97" s="204"/>
      <c r="D97" s="193"/>
      <c r="E97" s="193"/>
      <c r="F97" s="193"/>
      <c r="G97" s="193"/>
      <c r="H97" s="193"/>
      <c r="I97" s="193"/>
      <c r="J97" s="193"/>
      <c r="K97" s="193"/>
      <c r="L97" s="193"/>
      <c r="M97" s="193"/>
    </row>
    <row r="98" spans="1:13" ht="19.5" customHeight="1">
      <c r="A98" s="203"/>
      <c r="B98" s="204" t="s">
        <v>559</v>
      </c>
      <c r="C98" s="204"/>
      <c r="D98" s="193"/>
      <c r="E98" s="193"/>
      <c r="F98" s="193">
        <v>1</v>
      </c>
      <c r="G98" s="193">
        <v>1</v>
      </c>
      <c r="H98" s="193"/>
      <c r="I98" s="193"/>
      <c r="J98" s="193"/>
      <c r="K98" s="193"/>
      <c r="L98" s="193"/>
      <c r="M98" s="193"/>
    </row>
    <row r="99" spans="1:13" ht="19.5" customHeight="1">
      <c r="A99" s="203" t="s">
        <v>592</v>
      </c>
      <c r="B99" s="204" t="s">
        <v>593</v>
      </c>
      <c r="C99" s="204"/>
      <c r="D99" s="193">
        <v>2</v>
      </c>
      <c r="E99" s="193"/>
      <c r="F99" s="193">
        <v>1</v>
      </c>
      <c r="G99" s="193">
        <v>1</v>
      </c>
      <c r="H99" s="193"/>
      <c r="I99" s="193"/>
      <c r="J99" s="193"/>
      <c r="K99" s="193"/>
      <c r="L99" s="193"/>
      <c r="M99" s="193"/>
    </row>
    <row r="100" spans="1:13" ht="19.5" customHeight="1">
      <c r="A100" s="203" t="s">
        <v>594</v>
      </c>
      <c r="B100" s="204" t="s">
        <v>563</v>
      </c>
      <c r="C100" s="204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1:13" ht="19.5" customHeight="1">
      <c r="A101" s="206"/>
      <c r="B101" s="207" t="s">
        <v>595</v>
      </c>
      <c r="C101" s="207"/>
      <c r="D101" s="193"/>
      <c r="E101" s="193"/>
      <c r="F101" s="193"/>
      <c r="G101" s="193"/>
      <c r="H101" s="193"/>
      <c r="I101" s="193"/>
      <c r="J101" s="193">
        <v>1</v>
      </c>
      <c r="K101" s="193">
        <v>2</v>
      </c>
      <c r="L101" s="193"/>
      <c r="M101" s="193"/>
    </row>
    <row r="102" spans="1:13" ht="19.5" customHeight="1">
      <c r="A102" s="206"/>
      <c r="B102" s="207" t="s">
        <v>608</v>
      </c>
      <c r="C102" s="207"/>
      <c r="D102" s="193"/>
      <c r="E102" s="193"/>
      <c r="F102" s="193"/>
      <c r="G102" s="193"/>
      <c r="H102" s="193"/>
      <c r="I102" s="193"/>
      <c r="J102" s="193">
        <v>1</v>
      </c>
      <c r="K102" s="193">
        <v>2</v>
      </c>
      <c r="L102" s="193"/>
      <c r="M102" s="193"/>
    </row>
    <row r="103" spans="1:13" ht="19.5" customHeight="1">
      <c r="A103" s="206"/>
      <c r="B103" s="207" t="s">
        <v>597</v>
      </c>
      <c r="C103" s="207"/>
      <c r="D103" s="193"/>
      <c r="E103" s="193"/>
      <c r="F103" s="193"/>
      <c r="G103" s="193"/>
      <c r="H103" s="193"/>
      <c r="I103" s="193"/>
      <c r="J103" s="193">
        <v>1</v>
      </c>
      <c r="K103" s="193">
        <v>2</v>
      </c>
      <c r="L103" s="193"/>
      <c r="M103" s="193"/>
    </row>
    <row r="104" spans="1:13" ht="19.5" customHeight="1">
      <c r="A104" s="206"/>
      <c r="B104" s="207" t="s">
        <v>602</v>
      </c>
      <c r="C104" s="207"/>
      <c r="D104" s="193"/>
      <c r="E104" s="193"/>
      <c r="F104" s="193"/>
      <c r="G104" s="193"/>
      <c r="H104" s="193"/>
      <c r="I104" s="193"/>
      <c r="J104" s="193">
        <v>1</v>
      </c>
      <c r="K104" s="193">
        <v>3</v>
      </c>
      <c r="L104" s="193"/>
      <c r="M104" s="193"/>
    </row>
    <row r="105" spans="1:13" ht="19.5" customHeight="1">
      <c r="A105" s="206"/>
      <c r="B105" s="207" t="s">
        <v>598</v>
      </c>
      <c r="C105" s="207"/>
      <c r="D105" s="193"/>
      <c r="E105" s="193"/>
      <c r="F105" s="193"/>
      <c r="G105" s="193"/>
      <c r="H105" s="193"/>
      <c r="I105" s="193"/>
      <c r="J105" s="193">
        <v>1</v>
      </c>
      <c r="K105" s="193">
        <v>3</v>
      </c>
      <c r="L105" s="193"/>
      <c r="M105" s="193"/>
    </row>
    <row r="106" spans="1:13" ht="19.5" customHeight="1">
      <c r="A106" s="206"/>
      <c r="B106" s="207" t="s">
        <v>600</v>
      </c>
      <c r="C106" s="207"/>
      <c r="D106" s="193"/>
      <c r="E106" s="193"/>
      <c r="F106" s="193"/>
      <c r="G106" s="193"/>
      <c r="H106" s="193"/>
      <c r="I106" s="193"/>
      <c r="J106" s="193">
        <v>1</v>
      </c>
      <c r="K106" s="193">
        <v>1</v>
      </c>
      <c r="L106" s="193"/>
      <c r="M106" s="193"/>
    </row>
    <row r="107" spans="1:13" ht="19.5" customHeight="1">
      <c r="A107" s="206"/>
      <c r="B107" s="207" t="s">
        <v>605</v>
      </c>
      <c r="C107" s="207"/>
      <c r="D107" s="193"/>
      <c r="E107" s="193"/>
      <c r="F107" s="193"/>
      <c r="G107" s="193"/>
      <c r="H107" s="193"/>
      <c r="I107" s="193"/>
      <c r="J107" s="193">
        <v>1</v>
      </c>
      <c r="K107" s="193">
        <v>2</v>
      </c>
      <c r="L107" s="193"/>
      <c r="M107" s="193"/>
    </row>
    <row r="108" spans="1:13" ht="19.5" customHeight="1">
      <c r="A108" s="206"/>
      <c r="B108" s="207" t="s">
        <v>599</v>
      </c>
      <c r="C108" s="207"/>
      <c r="D108" s="193"/>
      <c r="E108" s="193"/>
      <c r="F108" s="193"/>
      <c r="G108" s="193"/>
      <c r="H108" s="193"/>
      <c r="I108" s="193"/>
      <c r="J108" s="193">
        <v>1</v>
      </c>
      <c r="K108" s="193">
        <v>3</v>
      </c>
      <c r="L108" s="193"/>
      <c r="M108" s="193"/>
    </row>
    <row r="109" spans="1:13" ht="19.5" customHeight="1">
      <c r="A109" s="206"/>
      <c r="B109" s="207" t="s">
        <v>609</v>
      </c>
      <c r="C109" s="207"/>
      <c r="D109" s="193"/>
      <c r="E109" s="193"/>
      <c r="F109" s="193"/>
      <c r="G109" s="193"/>
      <c r="H109" s="193"/>
      <c r="I109" s="193"/>
      <c r="J109" s="193">
        <v>1</v>
      </c>
      <c r="K109" s="193">
        <v>2</v>
      </c>
      <c r="L109" s="193"/>
      <c r="M109" s="193"/>
    </row>
    <row r="110" spans="1:13" ht="19.5" customHeight="1">
      <c r="A110" s="206"/>
      <c r="B110" s="207" t="s">
        <v>610</v>
      </c>
      <c r="C110" s="207"/>
      <c r="D110" s="193"/>
      <c r="E110" s="193"/>
      <c r="F110" s="193"/>
      <c r="G110" s="193"/>
      <c r="H110" s="193"/>
      <c r="I110" s="193"/>
      <c r="J110" s="193">
        <v>1</v>
      </c>
      <c r="K110" s="193">
        <v>2</v>
      </c>
      <c r="L110" s="193"/>
      <c r="M110" s="193"/>
    </row>
    <row r="111" spans="1:13" ht="19.5" customHeight="1">
      <c r="A111" s="206"/>
      <c r="B111" s="207" t="s">
        <v>611</v>
      </c>
      <c r="C111" s="207"/>
      <c r="D111" s="193"/>
      <c r="E111" s="193"/>
      <c r="F111" s="193"/>
      <c r="G111" s="193"/>
      <c r="H111" s="193"/>
      <c r="I111" s="193"/>
      <c r="J111" s="193">
        <v>1</v>
      </c>
      <c r="K111" s="193">
        <v>1</v>
      </c>
      <c r="L111" s="193"/>
      <c r="M111" s="193"/>
    </row>
    <row r="112" spans="1:13" ht="19.5" customHeight="1">
      <c r="A112" s="206"/>
      <c r="B112" s="207" t="s">
        <v>604</v>
      </c>
      <c r="C112" s="207"/>
      <c r="D112" s="193"/>
      <c r="E112" s="193"/>
      <c r="F112" s="193"/>
      <c r="G112" s="193"/>
      <c r="H112" s="193"/>
      <c r="I112" s="193"/>
      <c r="J112" s="193">
        <v>1</v>
      </c>
      <c r="K112" s="193">
        <v>0</v>
      </c>
      <c r="L112" s="193"/>
      <c r="M112" s="193"/>
    </row>
    <row r="113" spans="1:13" s="18" customFormat="1" ht="19.5" customHeight="1">
      <c r="A113" s="201">
        <v>4</v>
      </c>
      <c r="B113" s="202" t="s">
        <v>115</v>
      </c>
      <c r="C113" s="202"/>
      <c r="D113" s="19">
        <f aca="true" t="shared" si="8" ref="D113:K113">SUM(D114:D130)</f>
        <v>4</v>
      </c>
      <c r="E113" s="19">
        <f t="shared" si="8"/>
        <v>0</v>
      </c>
      <c r="F113" s="19">
        <f t="shared" si="8"/>
        <v>2</v>
      </c>
      <c r="G113" s="19">
        <f t="shared" si="8"/>
        <v>2</v>
      </c>
      <c r="H113" s="19">
        <f t="shared" si="8"/>
        <v>0</v>
      </c>
      <c r="I113" s="19">
        <f t="shared" si="8"/>
        <v>0</v>
      </c>
      <c r="J113" s="19">
        <f t="shared" si="8"/>
        <v>12</v>
      </c>
      <c r="K113" s="19">
        <f t="shared" si="8"/>
        <v>17</v>
      </c>
      <c r="L113" s="19"/>
      <c r="M113" s="19"/>
    </row>
    <row r="114" spans="1:13" ht="19.5" customHeight="1">
      <c r="A114" s="203" t="s">
        <v>589</v>
      </c>
      <c r="B114" s="204" t="s">
        <v>590</v>
      </c>
      <c r="C114" s="204"/>
      <c r="D114" s="193">
        <v>2</v>
      </c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1:13" ht="19.5" customHeight="1">
      <c r="A115" s="203"/>
      <c r="B115" s="204" t="s">
        <v>591</v>
      </c>
      <c r="C115" s="204"/>
      <c r="D115" s="193"/>
      <c r="E115" s="193"/>
      <c r="F115" s="193">
        <v>1</v>
      </c>
      <c r="G115" s="193">
        <v>1</v>
      </c>
      <c r="H115" s="193"/>
      <c r="I115" s="193"/>
      <c r="J115" s="193"/>
      <c r="K115" s="193"/>
      <c r="L115" s="193"/>
      <c r="M115" s="193"/>
    </row>
    <row r="116" spans="1:13" ht="19.5" customHeight="1">
      <c r="A116" s="203"/>
      <c r="B116" s="204" t="s">
        <v>559</v>
      </c>
      <c r="C116" s="204"/>
      <c r="D116" s="193"/>
      <c r="E116" s="193"/>
      <c r="F116" s="193">
        <v>1</v>
      </c>
      <c r="G116" s="193">
        <v>1</v>
      </c>
      <c r="H116" s="193"/>
      <c r="I116" s="193"/>
      <c r="J116" s="193"/>
      <c r="K116" s="193"/>
      <c r="L116" s="193"/>
      <c r="M116" s="193"/>
    </row>
    <row r="117" spans="1:13" ht="19.5" customHeight="1">
      <c r="A117" s="203" t="s">
        <v>592</v>
      </c>
      <c r="B117" s="204" t="s">
        <v>593</v>
      </c>
      <c r="C117" s="204"/>
      <c r="D117" s="193">
        <v>2</v>
      </c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1:13" ht="19.5" customHeight="1">
      <c r="A118" s="203" t="s">
        <v>594</v>
      </c>
      <c r="B118" s="204" t="s">
        <v>563</v>
      </c>
      <c r="C118" s="204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1:13" ht="19.5" customHeight="1">
      <c r="A119" s="206"/>
      <c r="B119" s="207" t="s">
        <v>595</v>
      </c>
      <c r="C119" s="207"/>
      <c r="D119" s="193"/>
      <c r="E119" s="193"/>
      <c r="F119" s="193"/>
      <c r="G119" s="193"/>
      <c r="H119" s="193"/>
      <c r="I119" s="193"/>
      <c r="J119" s="193">
        <v>1</v>
      </c>
      <c r="K119" s="193">
        <v>3</v>
      </c>
      <c r="L119" s="193"/>
      <c r="M119" s="193"/>
    </row>
    <row r="120" spans="1:13" ht="19.5" customHeight="1">
      <c r="A120" s="206"/>
      <c r="B120" s="207" t="s">
        <v>596</v>
      </c>
      <c r="C120" s="207"/>
      <c r="D120" s="193"/>
      <c r="E120" s="193"/>
      <c r="F120" s="193"/>
      <c r="G120" s="193"/>
      <c r="H120" s="193"/>
      <c r="I120" s="193"/>
      <c r="J120" s="193">
        <v>1</v>
      </c>
      <c r="K120" s="193">
        <v>2</v>
      </c>
      <c r="L120" s="193"/>
      <c r="M120" s="193"/>
    </row>
    <row r="121" spans="1:13" ht="19.5" customHeight="1">
      <c r="A121" s="206"/>
      <c r="B121" s="207" t="s">
        <v>597</v>
      </c>
      <c r="C121" s="207"/>
      <c r="D121" s="193"/>
      <c r="E121" s="193"/>
      <c r="F121" s="193"/>
      <c r="G121" s="193"/>
      <c r="H121" s="193"/>
      <c r="I121" s="193"/>
      <c r="J121" s="193">
        <v>1</v>
      </c>
      <c r="K121" s="193">
        <v>1</v>
      </c>
      <c r="L121" s="193"/>
      <c r="M121" s="193"/>
    </row>
    <row r="122" spans="1:13" ht="19.5" customHeight="1">
      <c r="A122" s="206"/>
      <c r="B122" s="207" t="s">
        <v>598</v>
      </c>
      <c r="C122" s="207"/>
      <c r="D122" s="193"/>
      <c r="E122" s="193"/>
      <c r="F122" s="193"/>
      <c r="G122" s="193"/>
      <c r="H122" s="193"/>
      <c r="I122" s="193"/>
      <c r="J122" s="193">
        <v>1</v>
      </c>
      <c r="K122" s="193">
        <v>1</v>
      </c>
      <c r="L122" s="193"/>
      <c r="M122" s="193"/>
    </row>
    <row r="123" spans="1:13" ht="19.5" customHeight="1">
      <c r="A123" s="206"/>
      <c r="B123" s="207" t="s">
        <v>599</v>
      </c>
      <c r="C123" s="207"/>
      <c r="D123" s="193"/>
      <c r="E123" s="193"/>
      <c r="F123" s="193"/>
      <c r="G123" s="193"/>
      <c r="H123" s="193"/>
      <c r="I123" s="193"/>
      <c r="J123" s="193">
        <v>1</v>
      </c>
      <c r="K123" s="193">
        <v>2</v>
      </c>
      <c r="L123" s="193"/>
      <c r="M123" s="193"/>
    </row>
    <row r="124" spans="1:13" ht="19.5" customHeight="1">
      <c r="A124" s="206"/>
      <c r="B124" s="207" t="s">
        <v>601</v>
      </c>
      <c r="C124" s="207"/>
      <c r="D124" s="193"/>
      <c r="E124" s="193"/>
      <c r="F124" s="193"/>
      <c r="G124" s="193"/>
      <c r="H124" s="193"/>
      <c r="I124" s="193"/>
      <c r="J124" s="193">
        <v>1</v>
      </c>
      <c r="K124" s="193">
        <v>1</v>
      </c>
      <c r="L124" s="193"/>
      <c r="M124" s="193"/>
    </row>
    <row r="125" spans="1:13" ht="19.5" customHeight="1">
      <c r="A125" s="206"/>
      <c r="B125" s="207" t="s">
        <v>602</v>
      </c>
      <c r="C125" s="207"/>
      <c r="D125" s="193"/>
      <c r="E125" s="193"/>
      <c r="F125" s="193"/>
      <c r="G125" s="193"/>
      <c r="H125" s="193"/>
      <c r="I125" s="193"/>
      <c r="J125" s="193">
        <v>1</v>
      </c>
      <c r="K125" s="193">
        <v>2</v>
      </c>
      <c r="L125" s="193"/>
      <c r="M125" s="193"/>
    </row>
    <row r="126" spans="1:13" ht="19.5" customHeight="1">
      <c r="A126" s="206"/>
      <c r="B126" s="207" t="s">
        <v>600</v>
      </c>
      <c r="C126" s="207"/>
      <c r="D126" s="193"/>
      <c r="E126" s="193"/>
      <c r="F126" s="193"/>
      <c r="G126" s="193"/>
      <c r="H126" s="193"/>
      <c r="I126" s="193"/>
      <c r="J126" s="193">
        <v>1</v>
      </c>
      <c r="K126" s="193">
        <v>1</v>
      </c>
      <c r="L126" s="193"/>
      <c r="M126" s="193"/>
    </row>
    <row r="127" spans="1:13" ht="19.5" customHeight="1">
      <c r="A127" s="206"/>
      <c r="B127" s="207" t="s">
        <v>610</v>
      </c>
      <c r="C127" s="207"/>
      <c r="D127" s="193"/>
      <c r="E127" s="193"/>
      <c r="F127" s="193"/>
      <c r="G127" s="193"/>
      <c r="H127" s="193"/>
      <c r="I127" s="193"/>
      <c r="J127" s="193">
        <v>1</v>
      </c>
      <c r="K127" s="193">
        <v>1</v>
      </c>
      <c r="L127" s="193"/>
      <c r="M127" s="193"/>
    </row>
    <row r="128" spans="1:13" ht="19.5" customHeight="1">
      <c r="A128" s="206"/>
      <c r="B128" s="207" t="s">
        <v>612</v>
      </c>
      <c r="C128" s="207"/>
      <c r="D128" s="193"/>
      <c r="E128" s="193"/>
      <c r="F128" s="193"/>
      <c r="G128" s="193"/>
      <c r="H128" s="193"/>
      <c r="I128" s="193"/>
      <c r="J128" s="193">
        <v>1</v>
      </c>
      <c r="K128" s="193">
        <v>1</v>
      </c>
      <c r="L128" s="193"/>
      <c r="M128" s="193"/>
    </row>
    <row r="129" spans="1:13" ht="19.5" customHeight="1">
      <c r="A129" s="206"/>
      <c r="B129" s="207" t="s">
        <v>605</v>
      </c>
      <c r="C129" s="207"/>
      <c r="D129" s="193"/>
      <c r="E129" s="193"/>
      <c r="F129" s="193"/>
      <c r="G129" s="193"/>
      <c r="H129" s="193"/>
      <c r="I129" s="193"/>
      <c r="J129" s="193">
        <v>1</v>
      </c>
      <c r="K129" s="193">
        <v>1</v>
      </c>
      <c r="L129" s="193"/>
      <c r="M129" s="193"/>
    </row>
    <row r="130" spans="1:13" ht="19.5" customHeight="1">
      <c r="A130" s="206"/>
      <c r="B130" s="207" t="s">
        <v>604</v>
      </c>
      <c r="C130" s="207"/>
      <c r="D130" s="193"/>
      <c r="E130" s="193"/>
      <c r="F130" s="193"/>
      <c r="G130" s="193"/>
      <c r="H130" s="193"/>
      <c r="I130" s="193"/>
      <c r="J130" s="193">
        <v>1</v>
      </c>
      <c r="K130" s="193">
        <v>1</v>
      </c>
      <c r="L130" s="193"/>
      <c r="M130" s="193"/>
    </row>
    <row r="131" spans="1:13" s="18" customFormat="1" ht="19.5" customHeight="1">
      <c r="A131" s="201">
        <v>5</v>
      </c>
      <c r="B131" s="202" t="s">
        <v>116</v>
      </c>
      <c r="C131" s="202"/>
      <c r="D131" s="19">
        <f aca="true" t="shared" si="9" ref="D131:K131">SUM(D132:D148)</f>
        <v>4</v>
      </c>
      <c r="E131" s="19">
        <f t="shared" si="9"/>
        <v>0</v>
      </c>
      <c r="F131" s="19">
        <f t="shared" si="9"/>
        <v>2</v>
      </c>
      <c r="G131" s="19">
        <f t="shared" si="9"/>
        <v>2</v>
      </c>
      <c r="H131" s="19">
        <f t="shared" si="9"/>
        <v>0</v>
      </c>
      <c r="I131" s="19">
        <f t="shared" si="9"/>
        <v>0</v>
      </c>
      <c r="J131" s="19">
        <f t="shared" si="9"/>
        <v>12</v>
      </c>
      <c r="K131" s="19">
        <f t="shared" si="9"/>
        <v>16</v>
      </c>
      <c r="L131" s="19"/>
      <c r="M131" s="19"/>
    </row>
    <row r="132" spans="1:13" ht="19.5" customHeight="1">
      <c r="A132" s="203" t="s">
        <v>589</v>
      </c>
      <c r="B132" s="204" t="s">
        <v>590</v>
      </c>
      <c r="C132" s="204"/>
      <c r="D132" s="193">
        <v>2</v>
      </c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1:13" ht="19.5" customHeight="1">
      <c r="A133" s="203"/>
      <c r="B133" s="204" t="s">
        <v>591</v>
      </c>
      <c r="C133" s="204"/>
      <c r="D133" s="193"/>
      <c r="E133" s="193"/>
      <c r="F133" s="193">
        <v>1</v>
      </c>
      <c r="G133" s="193">
        <v>1</v>
      </c>
      <c r="H133" s="193"/>
      <c r="I133" s="193"/>
      <c r="J133" s="193"/>
      <c r="K133" s="193"/>
      <c r="L133" s="193"/>
      <c r="M133" s="193"/>
    </row>
    <row r="134" spans="1:13" ht="19.5" customHeight="1">
      <c r="A134" s="203"/>
      <c r="B134" s="204" t="s">
        <v>559</v>
      </c>
      <c r="C134" s="204"/>
      <c r="D134" s="193"/>
      <c r="E134" s="193"/>
      <c r="F134" s="193">
        <v>1</v>
      </c>
      <c r="G134" s="193">
        <v>1</v>
      </c>
      <c r="H134" s="193"/>
      <c r="I134" s="193"/>
      <c r="J134" s="193"/>
      <c r="K134" s="193"/>
      <c r="L134" s="193"/>
      <c r="M134" s="193"/>
    </row>
    <row r="135" spans="1:13" ht="19.5" customHeight="1">
      <c r="A135" s="203" t="s">
        <v>592</v>
      </c>
      <c r="B135" s="204" t="s">
        <v>593</v>
      </c>
      <c r="C135" s="204"/>
      <c r="D135" s="193">
        <v>2</v>
      </c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1:13" ht="19.5" customHeight="1">
      <c r="A136" s="203" t="s">
        <v>594</v>
      </c>
      <c r="B136" s="204" t="s">
        <v>563</v>
      </c>
      <c r="C136" s="204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1:13" ht="19.5" customHeight="1">
      <c r="A137" s="206"/>
      <c r="B137" s="207" t="s">
        <v>595</v>
      </c>
      <c r="C137" s="207"/>
      <c r="D137" s="193"/>
      <c r="E137" s="193"/>
      <c r="F137" s="193"/>
      <c r="G137" s="193"/>
      <c r="H137" s="193"/>
      <c r="I137" s="193"/>
      <c r="J137" s="193">
        <v>1</v>
      </c>
      <c r="K137" s="194">
        <v>2</v>
      </c>
      <c r="L137" s="193"/>
      <c r="M137" s="193"/>
    </row>
    <row r="138" spans="1:13" ht="19.5" customHeight="1">
      <c r="A138" s="206"/>
      <c r="B138" s="207" t="s">
        <v>596</v>
      </c>
      <c r="C138" s="207"/>
      <c r="D138" s="193"/>
      <c r="E138" s="193"/>
      <c r="F138" s="193"/>
      <c r="G138" s="193"/>
      <c r="H138" s="193"/>
      <c r="I138" s="193"/>
      <c r="J138" s="193">
        <v>1</v>
      </c>
      <c r="K138" s="193">
        <v>1</v>
      </c>
      <c r="L138" s="193"/>
      <c r="M138" s="193"/>
    </row>
    <row r="139" spans="1:13" ht="19.5" customHeight="1">
      <c r="A139" s="206"/>
      <c r="B139" s="207" t="s">
        <v>597</v>
      </c>
      <c r="C139" s="207"/>
      <c r="D139" s="193"/>
      <c r="E139" s="193"/>
      <c r="F139" s="193"/>
      <c r="G139" s="193"/>
      <c r="H139" s="193"/>
      <c r="I139" s="193"/>
      <c r="J139" s="193">
        <v>1</v>
      </c>
      <c r="K139" s="193">
        <v>2</v>
      </c>
      <c r="L139" s="193"/>
      <c r="M139" s="193"/>
    </row>
    <row r="140" spans="1:13" ht="19.5" customHeight="1">
      <c r="A140" s="206"/>
      <c r="B140" s="207" t="s">
        <v>598</v>
      </c>
      <c r="C140" s="207"/>
      <c r="D140" s="193"/>
      <c r="E140" s="193"/>
      <c r="F140" s="193"/>
      <c r="G140" s="193"/>
      <c r="H140" s="193"/>
      <c r="I140" s="193"/>
      <c r="J140" s="193">
        <v>1</v>
      </c>
      <c r="K140" s="193">
        <v>2</v>
      </c>
      <c r="L140" s="193"/>
      <c r="M140" s="193"/>
    </row>
    <row r="141" spans="1:13" ht="19.5" customHeight="1">
      <c r="A141" s="206"/>
      <c r="B141" s="207" t="s">
        <v>600</v>
      </c>
      <c r="C141" s="207"/>
      <c r="D141" s="193"/>
      <c r="E141" s="193"/>
      <c r="F141" s="193"/>
      <c r="G141" s="193"/>
      <c r="H141" s="193"/>
      <c r="I141" s="193"/>
      <c r="J141" s="193">
        <v>1</v>
      </c>
      <c r="K141" s="193">
        <v>0</v>
      </c>
      <c r="L141" s="193"/>
      <c r="M141" s="193"/>
    </row>
    <row r="142" spans="1:13" ht="19.5" customHeight="1">
      <c r="A142" s="206"/>
      <c r="B142" s="207" t="s">
        <v>599</v>
      </c>
      <c r="C142" s="207"/>
      <c r="D142" s="193"/>
      <c r="E142" s="193"/>
      <c r="F142" s="193"/>
      <c r="G142" s="193"/>
      <c r="H142" s="193"/>
      <c r="I142" s="193"/>
      <c r="J142" s="193">
        <v>1</v>
      </c>
      <c r="K142" s="193">
        <v>2</v>
      </c>
      <c r="L142" s="193"/>
      <c r="M142" s="193"/>
    </row>
    <row r="143" spans="1:13" ht="19.5" customHeight="1">
      <c r="A143" s="206"/>
      <c r="B143" s="207" t="s">
        <v>610</v>
      </c>
      <c r="C143" s="207"/>
      <c r="D143" s="193"/>
      <c r="E143" s="193"/>
      <c r="F143" s="193"/>
      <c r="G143" s="193"/>
      <c r="H143" s="193"/>
      <c r="I143" s="193"/>
      <c r="J143" s="193">
        <v>1</v>
      </c>
      <c r="K143" s="193">
        <v>2</v>
      </c>
      <c r="L143" s="193"/>
      <c r="M143" s="193"/>
    </row>
    <row r="144" spans="1:13" ht="19.5" customHeight="1">
      <c r="A144" s="206"/>
      <c r="B144" s="207" t="s">
        <v>601</v>
      </c>
      <c r="C144" s="207"/>
      <c r="D144" s="193"/>
      <c r="E144" s="193"/>
      <c r="F144" s="193"/>
      <c r="G144" s="193"/>
      <c r="H144" s="193"/>
      <c r="I144" s="193"/>
      <c r="J144" s="193">
        <v>1</v>
      </c>
      <c r="K144" s="193">
        <v>1</v>
      </c>
      <c r="L144" s="193"/>
      <c r="M144" s="193"/>
    </row>
    <row r="145" spans="1:13" ht="19.5" customHeight="1">
      <c r="A145" s="206"/>
      <c r="B145" s="207" t="s">
        <v>605</v>
      </c>
      <c r="C145" s="207"/>
      <c r="D145" s="193"/>
      <c r="E145" s="193"/>
      <c r="F145" s="193"/>
      <c r="G145" s="193"/>
      <c r="H145" s="193"/>
      <c r="I145" s="193"/>
      <c r="J145" s="193">
        <v>1</v>
      </c>
      <c r="K145" s="193">
        <v>1</v>
      </c>
      <c r="L145" s="193"/>
      <c r="M145" s="193"/>
    </row>
    <row r="146" spans="1:13" ht="19.5" customHeight="1">
      <c r="A146" s="206"/>
      <c r="B146" s="207" t="s">
        <v>602</v>
      </c>
      <c r="C146" s="207"/>
      <c r="D146" s="193"/>
      <c r="E146" s="193"/>
      <c r="F146" s="193"/>
      <c r="G146" s="193"/>
      <c r="H146" s="193"/>
      <c r="I146" s="193"/>
      <c r="J146" s="193">
        <v>1</v>
      </c>
      <c r="K146" s="193">
        <v>2</v>
      </c>
      <c r="L146" s="193"/>
      <c r="M146" s="193"/>
    </row>
    <row r="147" spans="1:13" ht="19.5" customHeight="1">
      <c r="A147" s="206"/>
      <c r="B147" s="207" t="s">
        <v>611</v>
      </c>
      <c r="C147" s="207"/>
      <c r="D147" s="193"/>
      <c r="E147" s="193"/>
      <c r="F147" s="193"/>
      <c r="G147" s="193"/>
      <c r="H147" s="193"/>
      <c r="I147" s="193"/>
      <c r="J147" s="193">
        <v>1</v>
      </c>
      <c r="K147" s="193">
        <v>1</v>
      </c>
      <c r="L147" s="193"/>
      <c r="M147" s="193"/>
    </row>
    <row r="148" spans="1:13" ht="19.5" customHeight="1">
      <c r="A148" s="206"/>
      <c r="B148" s="207" t="s">
        <v>604</v>
      </c>
      <c r="C148" s="207"/>
      <c r="D148" s="193"/>
      <c r="E148" s="193"/>
      <c r="F148" s="193"/>
      <c r="G148" s="193"/>
      <c r="H148" s="193"/>
      <c r="I148" s="193"/>
      <c r="J148" s="193">
        <v>1</v>
      </c>
      <c r="K148" s="193">
        <v>0</v>
      </c>
      <c r="L148" s="193"/>
      <c r="M148" s="193"/>
    </row>
    <row r="149" spans="1:13" s="18" customFormat="1" ht="19.5" customHeight="1">
      <c r="A149" s="201">
        <v>6</v>
      </c>
      <c r="B149" s="202" t="s">
        <v>117</v>
      </c>
      <c r="C149" s="202"/>
      <c r="D149" s="19">
        <f aca="true" t="shared" si="10" ref="D149:K149">SUM(D150:D166)</f>
        <v>5</v>
      </c>
      <c r="E149" s="19">
        <f t="shared" si="10"/>
        <v>0</v>
      </c>
      <c r="F149" s="19">
        <f t="shared" si="10"/>
        <v>2</v>
      </c>
      <c r="G149" s="19">
        <f t="shared" si="10"/>
        <v>2</v>
      </c>
      <c r="H149" s="19">
        <f t="shared" si="10"/>
        <v>0</v>
      </c>
      <c r="I149" s="19">
        <f t="shared" si="10"/>
        <v>0</v>
      </c>
      <c r="J149" s="19">
        <f t="shared" si="10"/>
        <v>12</v>
      </c>
      <c r="K149" s="19">
        <f t="shared" si="10"/>
        <v>19</v>
      </c>
      <c r="L149" s="19"/>
      <c r="M149" s="19"/>
    </row>
    <row r="150" spans="1:13" ht="19.5" customHeight="1">
      <c r="A150" s="203" t="s">
        <v>589</v>
      </c>
      <c r="B150" s="204" t="s">
        <v>590</v>
      </c>
      <c r="C150" s="204"/>
      <c r="D150" s="193">
        <v>2</v>
      </c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1:13" ht="19.5" customHeight="1">
      <c r="A151" s="203"/>
      <c r="B151" s="204" t="s">
        <v>591</v>
      </c>
      <c r="C151" s="204"/>
      <c r="D151" s="193"/>
      <c r="E151" s="193"/>
      <c r="F151" s="193">
        <v>1</v>
      </c>
      <c r="G151" s="193">
        <v>1</v>
      </c>
      <c r="H151" s="193"/>
      <c r="I151" s="193"/>
      <c r="J151" s="193"/>
      <c r="K151" s="193"/>
      <c r="L151" s="193"/>
      <c r="M151" s="193"/>
    </row>
    <row r="152" spans="1:13" ht="19.5" customHeight="1">
      <c r="A152" s="203"/>
      <c r="B152" s="204" t="s">
        <v>559</v>
      </c>
      <c r="C152" s="204"/>
      <c r="D152" s="193"/>
      <c r="E152" s="193"/>
      <c r="F152" s="193">
        <v>1</v>
      </c>
      <c r="G152" s="193">
        <v>1</v>
      </c>
      <c r="H152" s="193"/>
      <c r="I152" s="193"/>
      <c r="J152" s="193"/>
      <c r="K152" s="193"/>
      <c r="L152" s="193"/>
      <c r="M152" s="193"/>
    </row>
    <row r="153" spans="1:13" ht="19.5" customHeight="1">
      <c r="A153" s="203" t="s">
        <v>592</v>
      </c>
      <c r="B153" s="204" t="s">
        <v>593</v>
      </c>
      <c r="C153" s="204"/>
      <c r="D153" s="193">
        <v>3</v>
      </c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1:13" ht="19.5" customHeight="1">
      <c r="A154" s="203" t="s">
        <v>594</v>
      </c>
      <c r="B154" s="204" t="s">
        <v>563</v>
      </c>
      <c r="C154" s="204"/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1:13" ht="19.5" customHeight="1">
      <c r="A155" s="206"/>
      <c r="B155" s="207" t="s">
        <v>595</v>
      </c>
      <c r="C155" s="207"/>
      <c r="D155" s="193"/>
      <c r="E155" s="193"/>
      <c r="F155" s="193"/>
      <c r="G155" s="193"/>
      <c r="H155" s="193"/>
      <c r="I155" s="193"/>
      <c r="J155" s="193">
        <v>1</v>
      </c>
      <c r="K155" s="193">
        <v>2</v>
      </c>
      <c r="L155" s="193"/>
      <c r="M155" s="193"/>
    </row>
    <row r="156" spans="1:13" ht="19.5" customHeight="1">
      <c r="A156" s="206"/>
      <c r="B156" s="207" t="s">
        <v>596</v>
      </c>
      <c r="C156" s="207"/>
      <c r="D156" s="193"/>
      <c r="E156" s="193"/>
      <c r="F156" s="193"/>
      <c r="G156" s="193"/>
      <c r="H156" s="193"/>
      <c r="I156" s="193"/>
      <c r="J156" s="193">
        <v>1</v>
      </c>
      <c r="K156" s="193">
        <v>2</v>
      </c>
      <c r="L156" s="193"/>
      <c r="M156" s="193"/>
    </row>
    <row r="157" spans="1:13" ht="19.5" customHeight="1">
      <c r="A157" s="206"/>
      <c r="B157" s="207" t="s">
        <v>597</v>
      </c>
      <c r="C157" s="207"/>
      <c r="D157" s="193"/>
      <c r="E157" s="193"/>
      <c r="F157" s="193"/>
      <c r="G157" s="193"/>
      <c r="H157" s="193"/>
      <c r="I157" s="193"/>
      <c r="J157" s="193">
        <v>1</v>
      </c>
      <c r="K157" s="193">
        <v>2</v>
      </c>
      <c r="L157" s="193"/>
      <c r="M157" s="193"/>
    </row>
    <row r="158" spans="1:13" ht="19.5" customHeight="1">
      <c r="A158" s="206"/>
      <c r="B158" s="207" t="s">
        <v>598</v>
      </c>
      <c r="C158" s="207"/>
      <c r="D158" s="193"/>
      <c r="E158" s="193"/>
      <c r="F158" s="193"/>
      <c r="G158" s="193"/>
      <c r="H158" s="193"/>
      <c r="I158" s="193"/>
      <c r="J158" s="193">
        <v>1</v>
      </c>
      <c r="K158" s="193">
        <v>3</v>
      </c>
      <c r="L158" s="193"/>
      <c r="M158" s="193"/>
    </row>
    <row r="159" spans="1:13" ht="19.5" customHeight="1">
      <c r="A159" s="206"/>
      <c r="B159" s="207" t="s">
        <v>599</v>
      </c>
      <c r="C159" s="207"/>
      <c r="D159" s="193"/>
      <c r="E159" s="193"/>
      <c r="F159" s="193"/>
      <c r="G159" s="193"/>
      <c r="H159" s="193"/>
      <c r="I159" s="193"/>
      <c r="J159" s="193">
        <v>1</v>
      </c>
      <c r="K159" s="193">
        <v>2</v>
      </c>
      <c r="L159" s="193"/>
      <c r="M159" s="193"/>
    </row>
    <row r="160" spans="1:13" ht="19.5" customHeight="1">
      <c r="A160" s="206"/>
      <c r="B160" s="207" t="s">
        <v>602</v>
      </c>
      <c r="C160" s="207"/>
      <c r="D160" s="193"/>
      <c r="E160" s="193"/>
      <c r="F160" s="193"/>
      <c r="G160" s="193"/>
      <c r="H160" s="193"/>
      <c r="I160" s="193"/>
      <c r="J160" s="193">
        <v>1</v>
      </c>
      <c r="K160" s="193">
        <v>2</v>
      </c>
      <c r="L160" s="193"/>
      <c r="M160" s="193"/>
    </row>
    <row r="161" spans="1:13" ht="19.5" customHeight="1">
      <c r="A161" s="206"/>
      <c r="B161" s="207" t="s">
        <v>610</v>
      </c>
      <c r="C161" s="207"/>
      <c r="D161" s="193"/>
      <c r="E161" s="193"/>
      <c r="F161" s="193"/>
      <c r="G161" s="193"/>
      <c r="H161" s="193"/>
      <c r="I161" s="193"/>
      <c r="J161" s="193">
        <v>1</v>
      </c>
      <c r="K161" s="193">
        <v>1</v>
      </c>
      <c r="L161" s="193"/>
      <c r="M161" s="193"/>
    </row>
    <row r="162" spans="1:13" ht="19.5" customHeight="1">
      <c r="A162" s="206"/>
      <c r="B162" s="207" t="s">
        <v>612</v>
      </c>
      <c r="C162" s="207"/>
      <c r="D162" s="193"/>
      <c r="E162" s="193"/>
      <c r="F162" s="193"/>
      <c r="G162" s="193"/>
      <c r="H162" s="193"/>
      <c r="I162" s="193"/>
      <c r="J162" s="193">
        <v>1</v>
      </c>
      <c r="K162" s="193">
        <v>2</v>
      </c>
      <c r="L162" s="193"/>
      <c r="M162" s="193"/>
    </row>
    <row r="163" spans="1:13" ht="19.5" customHeight="1">
      <c r="A163" s="206"/>
      <c r="B163" s="207" t="s">
        <v>600</v>
      </c>
      <c r="C163" s="207"/>
      <c r="D163" s="193"/>
      <c r="E163" s="193"/>
      <c r="F163" s="193"/>
      <c r="G163" s="193"/>
      <c r="H163" s="193"/>
      <c r="I163" s="193"/>
      <c r="J163" s="193">
        <v>1</v>
      </c>
      <c r="K163" s="193">
        <v>1</v>
      </c>
      <c r="L163" s="193"/>
      <c r="M163" s="193"/>
    </row>
    <row r="164" spans="1:13" ht="19.5" customHeight="1">
      <c r="A164" s="206"/>
      <c r="B164" s="207" t="s">
        <v>605</v>
      </c>
      <c r="C164" s="207"/>
      <c r="D164" s="193"/>
      <c r="E164" s="193"/>
      <c r="F164" s="193"/>
      <c r="G164" s="193"/>
      <c r="H164" s="193"/>
      <c r="I164" s="193"/>
      <c r="J164" s="193">
        <v>1</v>
      </c>
      <c r="K164" s="193">
        <v>1</v>
      </c>
      <c r="L164" s="193"/>
      <c r="M164" s="193"/>
    </row>
    <row r="165" spans="1:13" ht="19.5" customHeight="1">
      <c r="A165" s="206"/>
      <c r="B165" s="207" t="s">
        <v>609</v>
      </c>
      <c r="C165" s="207"/>
      <c r="D165" s="193"/>
      <c r="E165" s="193"/>
      <c r="F165" s="193"/>
      <c r="G165" s="193"/>
      <c r="H165" s="193"/>
      <c r="I165" s="193"/>
      <c r="J165" s="193">
        <v>1</v>
      </c>
      <c r="K165" s="193">
        <v>1</v>
      </c>
      <c r="L165" s="193"/>
      <c r="M165" s="193"/>
    </row>
    <row r="166" spans="1:13" ht="19.5" customHeight="1">
      <c r="A166" s="206"/>
      <c r="B166" s="207" t="s">
        <v>604</v>
      </c>
      <c r="C166" s="207"/>
      <c r="D166" s="193"/>
      <c r="E166" s="193"/>
      <c r="F166" s="193"/>
      <c r="G166" s="193"/>
      <c r="H166" s="193"/>
      <c r="I166" s="193"/>
      <c r="J166" s="193">
        <v>1</v>
      </c>
      <c r="K166" s="193">
        <v>0</v>
      </c>
      <c r="L166" s="193"/>
      <c r="M166" s="193"/>
    </row>
    <row r="167" spans="1:13" s="18" customFormat="1" ht="19.5" customHeight="1">
      <c r="A167" s="201">
        <v>7</v>
      </c>
      <c r="B167" s="202" t="s">
        <v>118</v>
      </c>
      <c r="C167" s="202"/>
      <c r="D167" s="19">
        <f aca="true" t="shared" si="11" ref="D167:K167">SUM(D168:D184)</f>
        <v>4</v>
      </c>
      <c r="E167" s="19">
        <f t="shared" si="11"/>
        <v>0</v>
      </c>
      <c r="F167" s="19">
        <f t="shared" si="11"/>
        <v>2</v>
      </c>
      <c r="G167" s="19">
        <f t="shared" si="11"/>
        <v>2</v>
      </c>
      <c r="H167" s="19">
        <f t="shared" si="11"/>
        <v>0</v>
      </c>
      <c r="I167" s="19">
        <f t="shared" si="11"/>
        <v>0</v>
      </c>
      <c r="J167" s="19">
        <f t="shared" si="11"/>
        <v>12</v>
      </c>
      <c r="K167" s="19">
        <f t="shared" si="11"/>
        <v>20</v>
      </c>
      <c r="L167" s="19"/>
      <c r="M167" s="19"/>
    </row>
    <row r="168" spans="1:13" ht="19.5" customHeight="1">
      <c r="A168" s="203" t="s">
        <v>589</v>
      </c>
      <c r="B168" s="204" t="s">
        <v>590</v>
      </c>
      <c r="C168" s="204"/>
      <c r="D168" s="193">
        <v>2</v>
      </c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1:13" ht="19.5" customHeight="1">
      <c r="A169" s="203"/>
      <c r="B169" s="204" t="s">
        <v>591</v>
      </c>
      <c r="C169" s="204"/>
      <c r="D169" s="193"/>
      <c r="E169" s="193"/>
      <c r="F169" s="193">
        <v>1</v>
      </c>
      <c r="G169" s="193">
        <v>1</v>
      </c>
      <c r="H169" s="193"/>
      <c r="I169" s="193"/>
      <c r="J169" s="193"/>
      <c r="K169" s="193"/>
      <c r="L169" s="193"/>
      <c r="M169" s="193"/>
    </row>
    <row r="170" spans="1:13" ht="19.5" customHeight="1">
      <c r="A170" s="203"/>
      <c r="B170" s="204" t="s">
        <v>559</v>
      </c>
      <c r="C170" s="204"/>
      <c r="D170" s="193"/>
      <c r="E170" s="193"/>
      <c r="F170" s="193">
        <v>1</v>
      </c>
      <c r="G170" s="193">
        <v>1</v>
      </c>
      <c r="H170" s="193"/>
      <c r="I170" s="193"/>
      <c r="J170" s="193"/>
      <c r="K170" s="193"/>
      <c r="L170" s="193"/>
      <c r="M170" s="193"/>
    </row>
    <row r="171" spans="1:13" ht="19.5" customHeight="1">
      <c r="A171" s="203" t="s">
        <v>592</v>
      </c>
      <c r="B171" s="204" t="s">
        <v>593</v>
      </c>
      <c r="C171" s="204"/>
      <c r="D171" s="193">
        <v>2</v>
      </c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1:13" ht="19.5" customHeight="1">
      <c r="A172" s="203" t="s">
        <v>594</v>
      </c>
      <c r="B172" s="204" t="s">
        <v>563</v>
      </c>
      <c r="C172" s="204"/>
      <c r="D172" s="193"/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1:13" ht="19.5" customHeight="1">
      <c r="A173" s="206"/>
      <c r="B173" s="207" t="s">
        <v>595</v>
      </c>
      <c r="C173" s="207"/>
      <c r="D173" s="193"/>
      <c r="E173" s="193"/>
      <c r="F173" s="193"/>
      <c r="G173" s="193"/>
      <c r="H173" s="193"/>
      <c r="I173" s="193"/>
      <c r="J173" s="193">
        <v>1</v>
      </c>
      <c r="K173" s="193">
        <v>2</v>
      </c>
      <c r="L173" s="193"/>
      <c r="M173" s="193"/>
    </row>
    <row r="174" spans="1:13" ht="19.5" customHeight="1">
      <c r="A174" s="206"/>
      <c r="B174" s="207" t="s">
        <v>608</v>
      </c>
      <c r="C174" s="207"/>
      <c r="D174" s="193"/>
      <c r="E174" s="193"/>
      <c r="F174" s="193"/>
      <c r="G174" s="193"/>
      <c r="H174" s="193"/>
      <c r="I174" s="193"/>
      <c r="J174" s="193">
        <v>1</v>
      </c>
      <c r="K174" s="193">
        <v>2</v>
      </c>
      <c r="L174" s="193"/>
      <c r="M174" s="193"/>
    </row>
    <row r="175" spans="1:13" ht="19.5" customHeight="1">
      <c r="A175" s="206"/>
      <c r="B175" s="207" t="s">
        <v>597</v>
      </c>
      <c r="C175" s="207"/>
      <c r="D175" s="193"/>
      <c r="E175" s="193"/>
      <c r="F175" s="193"/>
      <c r="G175" s="193"/>
      <c r="H175" s="193"/>
      <c r="I175" s="193"/>
      <c r="J175" s="193">
        <v>1</v>
      </c>
      <c r="K175" s="193">
        <v>2</v>
      </c>
      <c r="L175" s="193"/>
      <c r="M175" s="193"/>
    </row>
    <row r="176" spans="1:13" ht="19.5" customHeight="1">
      <c r="A176" s="206"/>
      <c r="B176" s="207" t="s">
        <v>598</v>
      </c>
      <c r="C176" s="207"/>
      <c r="D176" s="193"/>
      <c r="E176" s="193"/>
      <c r="F176" s="193"/>
      <c r="G176" s="193"/>
      <c r="H176" s="193"/>
      <c r="I176" s="193"/>
      <c r="J176" s="193">
        <v>1</v>
      </c>
      <c r="K176" s="193">
        <v>3</v>
      </c>
      <c r="L176" s="193"/>
      <c r="M176" s="193"/>
    </row>
    <row r="177" spans="1:13" ht="19.5" customHeight="1">
      <c r="A177" s="206"/>
      <c r="B177" s="207" t="s">
        <v>605</v>
      </c>
      <c r="C177" s="207"/>
      <c r="D177" s="193"/>
      <c r="E177" s="193"/>
      <c r="F177" s="193"/>
      <c r="G177" s="193"/>
      <c r="H177" s="193"/>
      <c r="I177" s="193"/>
      <c r="J177" s="193">
        <v>1</v>
      </c>
      <c r="K177" s="193">
        <v>1</v>
      </c>
      <c r="L177" s="193"/>
      <c r="M177" s="193"/>
    </row>
    <row r="178" spans="1:13" ht="19.5" customHeight="1">
      <c r="A178" s="206"/>
      <c r="B178" s="207" t="s">
        <v>612</v>
      </c>
      <c r="C178" s="207"/>
      <c r="D178" s="193"/>
      <c r="E178" s="193"/>
      <c r="F178" s="193"/>
      <c r="G178" s="193"/>
      <c r="H178" s="193"/>
      <c r="I178" s="193"/>
      <c r="J178" s="193">
        <v>1</v>
      </c>
      <c r="K178" s="193">
        <v>2</v>
      </c>
      <c r="L178" s="193"/>
      <c r="M178" s="193"/>
    </row>
    <row r="179" spans="1:13" ht="19.5" customHeight="1">
      <c r="A179" s="206"/>
      <c r="B179" s="207" t="s">
        <v>602</v>
      </c>
      <c r="C179" s="207"/>
      <c r="D179" s="193"/>
      <c r="E179" s="193"/>
      <c r="F179" s="193"/>
      <c r="G179" s="193"/>
      <c r="H179" s="193"/>
      <c r="I179" s="193"/>
      <c r="J179" s="193">
        <v>1</v>
      </c>
      <c r="K179" s="193">
        <v>2</v>
      </c>
      <c r="L179" s="193"/>
      <c r="M179" s="193"/>
    </row>
    <row r="180" spans="1:13" ht="19.5" customHeight="1">
      <c r="A180" s="206"/>
      <c r="B180" s="207" t="s">
        <v>610</v>
      </c>
      <c r="C180" s="207"/>
      <c r="D180" s="193"/>
      <c r="E180" s="193"/>
      <c r="F180" s="193"/>
      <c r="G180" s="193"/>
      <c r="H180" s="193"/>
      <c r="I180" s="193"/>
      <c r="J180" s="193">
        <v>1</v>
      </c>
      <c r="K180" s="193">
        <v>1</v>
      </c>
      <c r="L180" s="193"/>
      <c r="M180" s="193"/>
    </row>
    <row r="181" spans="1:13" ht="19.5" customHeight="1">
      <c r="A181" s="206"/>
      <c r="B181" s="207" t="s">
        <v>609</v>
      </c>
      <c r="C181" s="207"/>
      <c r="D181" s="193"/>
      <c r="E181" s="193"/>
      <c r="F181" s="193"/>
      <c r="G181" s="193"/>
      <c r="H181" s="193"/>
      <c r="I181" s="193"/>
      <c r="J181" s="193">
        <v>1</v>
      </c>
      <c r="K181" s="193">
        <v>1</v>
      </c>
      <c r="L181" s="193"/>
      <c r="M181" s="193"/>
    </row>
    <row r="182" spans="1:13" ht="19.5" customHeight="1">
      <c r="A182" s="206"/>
      <c r="B182" s="207" t="s">
        <v>599</v>
      </c>
      <c r="C182" s="207"/>
      <c r="D182" s="193"/>
      <c r="E182" s="193"/>
      <c r="F182" s="193"/>
      <c r="G182" s="193"/>
      <c r="H182" s="193"/>
      <c r="I182" s="193"/>
      <c r="J182" s="193">
        <v>1</v>
      </c>
      <c r="K182" s="193">
        <v>3</v>
      </c>
      <c r="L182" s="193"/>
      <c r="M182" s="193"/>
    </row>
    <row r="183" spans="1:13" ht="19.5" customHeight="1">
      <c r="A183" s="206"/>
      <c r="B183" s="207" t="s">
        <v>604</v>
      </c>
      <c r="C183" s="207"/>
      <c r="D183" s="193"/>
      <c r="E183" s="193"/>
      <c r="F183" s="193"/>
      <c r="G183" s="193"/>
      <c r="H183" s="193"/>
      <c r="I183" s="193"/>
      <c r="J183" s="193">
        <v>1</v>
      </c>
      <c r="K183" s="193">
        <v>0</v>
      </c>
      <c r="L183" s="193"/>
      <c r="M183" s="193"/>
    </row>
    <row r="184" spans="1:13" ht="19.5" customHeight="1">
      <c r="A184" s="206"/>
      <c r="B184" s="207" t="s">
        <v>600</v>
      </c>
      <c r="C184" s="207"/>
      <c r="D184" s="193"/>
      <c r="E184" s="193"/>
      <c r="F184" s="193"/>
      <c r="G184" s="193"/>
      <c r="H184" s="193"/>
      <c r="I184" s="193"/>
      <c r="J184" s="193">
        <v>1</v>
      </c>
      <c r="K184" s="193">
        <v>1</v>
      </c>
      <c r="L184" s="193"/>
      <c r="M184" s="193"/>
    </row>
    <row r="185" spans="1:13" s="18" customFormat="1" ht="19.5" customHeight="1">
      <c r="A185" s="201">
        <v>8</v>
      </c>
      <c r="B185" s="202" t="s">
        <v>119</v>
      </c>
      <c r="C185" s="202"/>
      <c r="D185" s="19">
        <f aca="true" t="shared" si="12" ref="D185:K185">SUM(D186:D204)</f>
        <v>4</v>
      </c>
      <c r="E185" s="19">
        <f t="shared" si="12"/>
        <v>0</v>
      </c>
      <c r="F185" s="19">
        <f t="shared" si="12"/>
        <v>3</v>
      </c>
      <c r="G185" s="19">
        <f t="shared" si="12"/>
        <v>3</v>
      </c>
      <c r="H185" s="19">
        <f t="shared" si="12"/>
        <v>0</v>
      </c>
      <c r="I185" s="19">
        <f t="shared" si="12"/>
        <v>0</v>
      </c>
      <c r="J185" s="19">
        <f t="shared" si="12"/>
        <v>13</v>
      </c>
      <c r="K185" s="19">
        <f t="shared" si="12"/>
        <v>20</v>
      </c>
      <c r="L185" s="19"/>
      <c r="M185" s="19"/>
    </row>
    <row r="186" spans="1:13" ht="19.5" customHeight="1">
      <c r="A186" s="203" t="s">
        <v>589</v>
      </c>
      <c r="B186" s="204" t="s">
        <v>590</v>
      </c>
      <c r="C186" s="204"/>
      <c r="D186" s="193">
        <v>2</v>
      </c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1:13" ht="19.5" customHeight="1">
      <c r="A187" s="203"/>
      <c r="B187" s="204" t="s">
        <v>591</v>
      </c>
      <c r="C187" s="204"/>
      <c r="D187" s="193"/>
      <c r="E187" s="193"/>
      <c r="F187" s="193">
        <v>1</v>
      </c>
      <c r="G187" s="193">
        <v>1</v>
      </c>
      <c r="H187" s="193"/>
      <c r="I187" s="193"/>
      <c r="J187" s="193"/>
      <c r="K187" s="193"/>
      <c r="L187" s="193"/>
      <c r="M187" s="193"/>
    </row>
    <row r="188" spans="1:13" ht="19.5" customHeight="1">
      <c r="A188" s="203"/>
      <c r="B188" s="204" t="s">
        <v>559</v>
      </c>
      <c r="C188" s="204"/>
      <c r="D188" s="193"/>
      <c r="E188" s="193"/>
      <c r="F188" s="193">
        <v>1</v>
      </c>
      <c r="G188" s="193">
        <v>1</v>
      </c>
      <c r="H188" s="193"/>
      <c r="I188" s="193"/>
      <c r="J188" s="193"/>
      <c r="K188" s="193"/>
      <c r="L188" s="193"/>
      <c r="M188" s="193"/>
    </row>
    <row r="189" spans="1:13" ht="19.5" customHeight="1">
      <c r="A189" s="203"/>
      <c r="B189" s="204" t="s">
        <v>102</v>
      </c>
      <c r="C189" s="204"/>
      <c r="D189" s="193"/>
      <c r="E189" s="193"/>
      <c r="F189" s="193">
        <v>1</v>
      </c>
      <c r="G189" s="193">
        <v>1</v>
      </c>
      <c r="H189" s="193"/>
      <c r="I189" s="193"/>
      <c r="J189" s="193"/>
      <c r="K189" s="193"/>
      <c r="L189" s="193"/>
      <c r="M189" s="193"/>
    </row>
    <row r="190" spans="1:13" ht="19.5" customHeight="1">
      <c r="A190" s="203" t="s">
        <v>592</v>
      </c>
      <c r="B190" s="204" t="s">
        <v>593</v>
      </c>
      <c r="C190" s="204"/>
      <c r="D190" s="193">
        <v>2</v>
      </c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1:13" ht="19.5" customHeight="1">
      <c r="A191" s="203" t="s">
        <v>594</v>
      </c>
      <c r="B191" s="204" t="s">
        <v>563</v>
      </c>
      <c r="C191" s="204"/>
      <c r="D191" s="193"/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1:13" ht="19.5" customHeight="1">
      <c r="A192" s="206"/>
      <c r="B192" s="207" t="s">
        <v>595</v>
      </c>
      <c r="C192" s="207"/>
      <c r="D192" s="193"/>
      <c r="E192" s="193"/>
      <c r="F192" s="193"/>
      <c r="G192" s="193"/>
      <c r="H192" s="193"/>
      <c r="I192" s="193"/>
      <c r="J192" s="193">
        <v>1</v>
      </c>
      <c r="K192" s="193">
        <v>3</v>
      </c>
      <c r="L192" s="193"/>
      <c r="M192" s="193"/>
    </row>
    <row r="193" spans="1:13" ht="19.5" customHeight="1">
      <c r="A193" s="206"/>
      <c r="B193" s="207" t="s">
        <v>596</v>
      </c>
      <c r="C193" s="207"/>
      <c r="D193" s="193"/>
      <c r="E193" s="193"/>
      <c r="F193" s="193"/>
      <c r="G193" s="193"/>
      <c r="H193" s="193"/>
      <c r="I193" s="193"/>
      <c r="J193" s="193">
        <v>1</v>
      </c>
      <c r="K193" s="193">
        <v>2</v>
      </c>
      <c r="L193" s="193"/>
      <c r="M193" s="193"/>
    </row>
    <row r="194" spans="1:13" ht="19.5" customHeight="1">
      <c r="A194" s="206"/>
      <c r="B194" s="207" t="s">
        <v>597</v>
      </c>
      <c r="C194" s="207"/>
      <c r="D194" s="193"/>
      <c r="E194" s="193"/>
      <c r="F194" s="193"/>
      <c r="G194" s="193"/>
      <c r="H194" s="193"/>
      <c r="I194" s="193"/>
      <c r="J194" s="193">
        <v>1</v>
      </c>
      <c r="K194" s="193">
        <v>2</v>
      </c>
      <c r="L194" s="193"/>
      <c r="M194" s="193"/>
    </row>
    <row r="195" spans="1:13" ht="19.5" customHeight="1">
      <c r="A195" s="206"/>
      <c r="B195" s="207" t="s">
        <v>605</v>
      </c>
      <c r="C195" s="207"/>
      <c r="D195" s="193"/>
      <c r="E195" s="193"/>
      <c r="F195" s="193"/>
      <c r="G195" s="193"/>
      <c r="H195" s="193"/>
      <c r="I195" s="193"/>
      <c r="J195" s="193">
        <v>1</v>
      </c>
      <c r="K195" s="193">
        <v>1</v>
      </c>
      <c r="L195" s="193"/>
      <c r="M195" s="193"/>
    </row>
    <row r="196" spans="1:13" ht="19.5" customHeight="1">
      <c r="A196" s="206"/>
      <c r="B196" s="207" t="s">
        <v>600</v>
      </c>
      <c r="C196" s="207"/>
      <c r="D196" s="193"/>
      <c r="E196" s="193"/>
      <c r="F196" s="193"/>
      <c r="G196" s="193"/>
      <c r="H196" s="193"/>
      <c r="I196" s="193"/>
      <c r="J196" s="193">
        <v>1</v>
      </c>
      <c r="K196" s="193">
        <v>0</v>
      </c>
      <c r="L196" s="193"/>
      <c r="M196" s="193"/>
    </row>
    <row r="197" spans="1:13" ht="19.5" customHeight="1">
      <c r="A197" s="206"/>
      <c r="B197" s="207" t="s">
        <v>599</v>
      </c>
      <c r="C197" s="207"/>
      <c r="D197" s="193"/>
      <c r="E197" s="193"/>
      <c r="F197" s="193"/>
      <c r="G197" s="193"/>
      <c r="H197" s="193"/>
      <c r="I197" s="193"/>
      <c r="J197" s="193">
        <v>1</v>
      </c>
      <c r="K197" s="193">
        <v>2</v>
      </c>
      <c r="L197" s="193"/>
      <c r="M197" s="193"/>
    </row>
    <row r="198" spans="1:13" ht="19.5" customHeight="1">
      <c r="A198" s="206"/>
      <c r="B198" s="207" t="s">
        <v>598</v>
      </c>
      <c r="C198" s="207"/>
      <c r="D198" s="193"/>
      <c r="E198" s="193"/>
      <c r="F198" s="193"/>
      <c r="G198" s="193"/>
      <c r="H198" s="193"/>
      <c r="I198" s="193"/>
      <c r="J198" s="193">
        <v>1</v>
      </c>
      <c r="K198" s="193">
        <v>3</v>
      </c>
      <c r="L198" s="193"/>
      <c r="M198" s="193"/>
    </row>
    <row r="199" spans="1:13" ht="19.5" customHeight="1">
      <c r="A199" s="206"/>
      <c r="B199" s="207" t="s">
        <v>610</v>
      </c>
      <c r="C199" s="207"/>
      <c r="D199" s="193"/>
      <c r="E199" s="193"/>
      <c r="F199" s="193"/>
      <c r="G199" s="193"/>
      <c r="H199" s="193"/>
      <c r="I199" s="193"/>
      <c r="J199" s="193">
        <v>1</v>
      </c>
      <c r="K199" s="193">
        <v>1</v>
      </c>
      <c r="L199" s="193"/>
      <c r="M199" s="193"/>
    </row>
    <row r="200" spans="1:13" ht="19.5" customHeight="1">
      <c r="A200" s="206"/>
      <c r="B200" s="207" t="s">
        <v>613</v>
      </c>
      <c r="C200" s="207"/>
      <c r="D200" s="193"/>
      <c r="E200" s="193"/>
      <c r="F200" s="193"/>
      <c r="G200" s="193"/>
      <c r="H200" s="193"/>
      <c r="I200" s="193"/>
      <c r="J200" s="193">
        <v>1</v>
      </c>
      <c r="K200" s="193">
        <v>1</v>
      </c>
      <c r="L200" s="193"/>
      <c r="M200" s="193"/>
    </row>
    <row r="201" spans="1:13" ht="19.5" customHeight="1">
      <c r="A201" s="206"/>
      <c r="B201" s="207" t="s">
        <v>612</v>
      </c>
      <c r="C201" s="207"/>
      <c r="D201" s="193"/>
      <c r="E201" s="193"/>
      <c r="F201" s="193"/>
      <c r="G201" s="193"/>
      <c r="H201" s="193"/>
      <c r="I201" s="193"/>
      <c r="J201" s="193">
        <v>1</v>
      </c>
      <c r="K201" s="193">
        <v>3</v>
      </c>
      <c r="L201" s="193"/>
      <c r="M201" s="193"/>
    </row>
    <row r="202" spans="1:13" ht="19.5" customHeight="1">
      <c r="A202" s="206"/>
      <c r="B202" s="207" t="s">
        <v>602</v>
      </c>
      <c r="C202" s="207"/>
      <c r="D202" s="193"/>
      <c r="E202" s="193"/>
      <c r="F202" s="193"/>
      <c r="G202" s="193"/>
      <c r="H202" s="193"/>
      <c r="I202" s="193"/>
      <c r="J202" s="193">
        <v>1</v>
      </c>
      <c r="K202" s="193">
        <v>1</v>
      </c>
      <c r="L202" s="193"/>
      <c r="M202" s="193"/>
    </row>
    <row r="203" spans="1:13" ht="19.5" customHeight="1">
      <c r="A203" s="206"/>
      <c r="B203" s="207" t="s">
        <v>609</v>
      </c>
      <c r="C203" s="207"/>
      <c r="D203" s="193"/>
      <c r="E203" s="193"/>
      <c r="F203" s="193"/>
      <c r="G203" s="193"/>
      <c r="H203" s="193"/>
      <c r="I203" s="193"/>
      <c r="J203" s="193">
        <v>1</v>
      </c>
      <c r="K203" s="193">
        <v>1</v>
      </c>
      <c r="L203" s="193"/>
      <c r="M203" s="193"/>
    </row>
    <row r="204" spans="1:13" ht="19.5" customHeight="1">
      <c r="A204" s="206"/>
      <c r="B204" s="207" t="s">
        <v>604</v>
      </c>
      <c r="C204" s="207"/>
      <c r="D204" s="193"/>
      <c r="E204" s="193"/>
      <c r="F204" s="193"/>
      <c r="G204" s="193"/>
      <c r="H204" s="193"/>
      <c r="I204" s="193"/>
      <c r="J204" s="193">
        <v>1</v>
      </c>
      <c r="K204" s="193">
        <v>0</v>
      </c>
      <c r="L204" s="193"/>
      <c r="M204" s="193"/>
    </row>
    <row r="205" spans="1:13" s="18" customFormat="1" ht="19.5" customHeight="1">
      <c r="A205" s="201">
        <v>9</v>
      </c>
      <c r="B205" s="202" t="s">
        <v>120</v>
      </c>
      <c r="C205" s="202"/>
      <c r="D205" s="19">
        <f aca="true" t="shared" si="13" ref="D205:K205">SUM(D206:D222)</f>
        <v>4</v>
      </c>
      <c r="E205" s="19">
        <f t="shared" si="13"/>
        <v>0</v>
      </c>
      <c r="F205" s="19">
        <f t="shared" si="13"/>
        <v>2</v>
      </c>
      <c r="G205" s="19">
        <f t="shared" si="13"/>
        <v>2</v>
      </c>
      <c r="H205" s="19">
        <f t="shared" si="13"/>
        <v>0</v>
      </c>
      <c r="I205" s="19">
        <f t="shared" si="13"/>
        <v>0</v>
      </c>
      <c r="J205" s="19">
        <f t="shared" si="13"/>
        <v>12</v>
      </c>
      <c r="K205" s="19">
        <f t="shared" si="13"/>
        <v>19</v>
      </c>
      <c r="L205" s="19"/>
      <c r="M205" s="19"/>
    </row>
    <row r="206" spans="1:13" ht="19.5" customHeight="1">
      <c r="A206" s="203" t="s">
        <v>589</v>
      </c>
      <c r="B206" s="204" t="s">
        <v>590</v>
      </c>
      <c r="C206" s="204"/>
      <c r="D206" s="193">
        <v>2</v>
      </c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1:13" ht="19.5" customHeight="1">
      <c r="A207" s="203"/>
      <c r="B207" s="204" t="s">
        <v>591</v>
      </c>
      <c r="C207" s="204"/>
      <c r="D207" s="193"/>
      <c r="E207" s="193"/>
      <c r="F207" s="193">
        <v>1</v>
      </c>
      <c r="G207" s="193">
        <v>1</v>
      </c>
      <c r="H207" s="193"/>
      <c r="I207" s="193"/>
      <c r="J207" s="193"/>
      <c r="K207" s="193"/>
      <c r="L207" s="193"/>
      <c r="M207" s="193"/>
    </row>
    <row r="208" spans="1:13" ht="19.5" customHeight="1">
      <c r="A208" s="203"/>
      <c r="B208" s="204" t="s">
        <v>559</v>
      </c>
      <c r="C208" s="204"/>
      <c r="D208" s="193"/>
      <c r="E208" s="193"/>
      <c r="F208" s="193">
        <v>1</v>
      </c>
      <c r="G208" s="193">
        <v>1</v>
      </c>
      <c r="H208" s="193"/>
      <c r="I208" s="193"/>
      <c r="J208" s="193"/>
      <c r="K208" s="193"/>
      <c r="L208" s="193"/>
      <c r="M208" s="193"/>
    </row>
    <row r="209" spans="1:13" ht="19.5" customHeight="1">
      <c r="A209" s="203" t="s">
        <v>592</v>
      </c>
      <c r="B209" s="204" t="s">
        <v>593</v>
      </c>
      <c r="C209" s="204"/>
      <c r="D209" s="193">
        <v>2</v>
      </c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1:13" ht="19.5" customHeight="1">
      <c r="A210" s="203" t="s">
        <v>594</v>
      </c>
      <c r="B210" s="204" t="s">
        <v>563</v>
      </c>
      <c r="C210" s="204"/>
      <c r="D210" s="193"/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1:13" ht="19.5" customHeight="1">
      <c r="A211" s="206"/>
      <c r="B211" s="207" t="s">
        <v>595</v>
      </c>
      <c r="C211" s="207"/>
      <c r="D211" s="193"/>
      <c r="E211" s="193"/>
      <c r="F211" s="193"/>
      <c r="G211" s="193"/>
      <c r="H211" s="193"/>
      <c r="I211" s="193"/>
      <c r="J211" s="193">
        <v>1</v>
      </c>
      <c r="K211" s="193">
        <v>2</v>
      </c>
      <c r="L211" s="193"/>
      <c r="M211" s="193"/>
    </row>
    <row r="212" spans="1:13" ht="19.5" customHeight="1">
      <c r="A212" s="206"/>
      <c r="B212" s="207" t="s">
        <v>596</v>
      </c>
      <c r="C212" s="207"/>
      <c r="D212" s="193"/>
      <c r="E212" s="193"/>
      <c r="F212" s="193"/>
      <c r="G212" s="193"/>
      <c r="H212" s="193"/>
      <c r="I212" s="193"/>
      <c r="J212" s="193">
        <v>1</v>
      </c>
      <c r="K212" s="193">
        <v>2</v>
      </c>
      <c r="L212" s="193"/>
      <c r="M212" s="193"/>
    </row>
    <row r="213" spans="1:13" ht="19.5" customHeight="1">
      <c r="A213" s="206"/>
      <c r="B213" s="207" t="s">
        <v>597</v>
      </c>
      <c r="C213" s="207"/>
      <c r="D213" s="193"/>
      <c r="E213" s="193"/>
      <c r="F213" s="193"/>
      <c r="G213" s="193"/>
      <c r="H213" s="193"/>
      <c r="I213" s="193"/>
      <c r="J213" s="193">
        <v>1</v>
      </c>
      <c r="K213" s="193">
        <v>1</v>
      </c>
      <c r="L213" s="193"/>
      <c r="M213" s="193"/>
    </row>
    <row r="214" spans="1:13" ht="19.5" customHeight="1">
      <c r="A214" s="206"/>
      <c r="B214" s="207" t="s">
        <v>600</v>
      </c>
      <c r="C214" s="207"/>
      <c r="D214" s="193"/>
      <c r="E214" s="193"/>
      <c r="F214" s="193"/>
      <c r="G214" s="193"/>
      <c r="H214" s="193"/>
      <c r="I214" s="193"/>
      <c r="J214" s="193">
        <v>1</v>
      </c>
      <c r="K214" s="193">
        <v>0</v>
      </c>
      <c r="L214" s="193"/>
      <c r="M214" s="193"/>
    </row>
    <row r="215" spans="1:13" ht="19.5" customHeight="1">
      <c r="A215" s="206"/>
      <c r="B215" s="207" t="s">
        <v>605</v>
      </c>
      <c r="C215" s="207"/>
      <c r="D215" s="193"/>
      <c r="E215" s="193"/>
      <c r="F215" s="193"/>
      <c r="G215" s="193"/>
      <c r="H215" s="193"/>
      <c r="I215" s="193"/>
      <c r="J215" s="193">
        <v>1</v>
      </c>
      <c r="K215" s="193">
        <v>1</v>
      </c>
      <c r="L215" s="193"/>
      <c r="M215" s="193"/>
    </row>
    <row r="216" spans="1:13" ht="19.5" customHeight="1">
      <c r="A216" s="206"/>
      <c r="B216" s="207" t="s">
        <v>610</v>
      </c>
      <c r="C216" s="207"/>
      <c r="D216" s="193"/>
      <c r="E216" s="193"/>
      <c r="F216" s="193"/>
      <c r="G216" s="193"/>
      <c r="H216" s="193"/>
      <c r="I216" s="193"/>
      <c r="J216" s="193">
        <v>1</v>
      </c>
      <c r="K216" s="193">
        <v>2</v>
      </c>
      <c r="L216" s="193"/>
      <c r="M216" s="193"/>
    </row>
    <row r="217" spans="1:13" ht="19.5" customHeight="1">
      <c r="A217" s="206"/>
      <c r="B217" s="207" t="s">
        <v>598</v>
      </c>
      <c r="C217" s="207"/>
      <c r="D217" s="193"/>
      <c r="E217" s="193"/>
      <c r="F217" s="193"/>
      <c r="G217" s="193"/>
      <c r="H217" s="193"/>
      <c r="I217" s="193"/>
      <c r="J217" s="193">
        <v>1</v>
      </c>
      <c r="K217" s="193">
        <v>2</v>
      </c>
      <c r="L217" s="193"/>
      <c r="M217" s="193"/>
    </row>
    <row r="218" spans="1:13" ht="19.5" customHeight="1">
      <c r="A218" s="206"/>
      <c r="B218" s="207" t="s">
        <v>602</v>
      </c>
      <c r="C218" s="207"/>
      <c r="D218" s="193"/>
      <c r="E218" s="193"/>
      <c r="F218" s="193"/>
      <c r="G218" s="193"/>
      <c r="H218" s="193"/>
      <c r="I218" s="193"/>
      <c r="J218" s="193">
        <v>1</v>
      </c>
      <c r="K218" s="193">
        <v>3</v>
      </c>
      <c r="L218" s="193"/>
      <c r="M218" s="193"/>
    </row>
    <row r="219" spans="1:13" ht="19.5" customHeight="1">
      <c r="A219" s="206"/>
      <c r="B219" s="207" t="s">
        <v>612</v>
      </c>
      <c r="C219" s="207"/>
      <c r="D219" s="193"/>
      <c r="E219" s="193"/>
      <c r="F219" s="193"/>
      <c r="G219" s="193"/>
      <c r="H219" s="193"/>
      <c r="I219" s="193"/>
      <c r="J219" s="193">
        <v>1</v>
      </c>
      <c r="K219" s="193">
        <v>2</v>
      </c>
      <c r="L219" s="193"/>
      <c r="M219" s="193"/>
    </row>
    <row r="220" spans="1:13" ht="19.5" customHeight="1">
      <c r="A220" s="206"/>
      <c r="B220" s="207" t="s">
        <v>599</v>
      </c>
      <c r="C220" s="207"/>
      <c r="D220" s="193"/>
      <c r="E220" s="193"/>
      <c r="F220" s="193"/>
      <c r="G220" s="193"/>
      <c r="H220" s="193"/>
      <c r="I220" s="193"/>
      <c r="J220" s="193">
        <v>1</v>
      </c>
      <c r="K220" s="193">
        <v>2</v>
      </c>
      <c r="L220" s="193"/>
      <c r="M220" s="193"/>
    </row>
    <row r="221" spans="1:13" ht="19.5" customHeight="1">
      <c r="A221" s="206"/>
      <c r="B221" s="207" t="s">
        <v>601</v>
      </c>
      <c r="C221" s="207"/>
      <c r="D221" s="193"/>
      <c r="E221" s="193"/>
      <c r="F221" s="193"/>
      <c r="G221" s="193"/>
      <c r="H221" s="193"/>
      <c r="I221" s="193"/>
      <c r="J221" s="193">
        <v>1</v>
      </c>
      <c r="K221" s="193">
        <v>2</v>
      </c>
      <c r="L221" s="193"/>
      <c r="M221" s="193"/>
    </row>
    <row r="222" spans="1:13" ht="19.5" customHeight="1">
      <c r="A222" s="206"/>
      <c r="B222" s="207" t="s">
        <v>604</v>
      </c>
      <c r="C222" s="207"/>
      <c r="D222" s="193"/>
      <c r="E222" s="193"/>
      <c r="F222" s="193"/>
      <c r="G222" s="193"/>
      <c r="H222" s="193"/>
      <c r="I222" s="193"/>
      <c r="J222" s="193">
        <v>1</v>
      </c>
      <c r="K222" s="193">
        <v>0</v>
      </c>
      <c r="L222" s="193"/>
      <c r="M222" s="193"/>
    </row>
    <row r="223" spans="1:13" s="18" customFormat="1" ht="19.5" customHeight="1">
      <c r="A223" s="201">
        <v>10</v>
      </c>
      <c r="B223" s="202" t="s">
        <v>121</v>
      </c>
      <c r="C223" s="202"/>
      <c r="D223" s="19">
        <f aca="true" t="shared" si="14" ref="D223:K223">SUM(D224:D242)</f>
        <v>5</v>
      </c>
      <c r="E223" s="19">
        <f t="shared" si="14"/>
        <v>0</v>
      </c>
      <c r="F223" s="19">
        <f t="shared" si="14"/>
        <v>3</v>
      </c>
      <c r="G223" s="19">
        <f t="shared" si="14"/>
        <v>3</v>
      </c>
      <c r="H223" s="19">
        <f t="shared" si="14"/>
        <v>0</v>
      </c>
      <c r="I223" s="19">
        <f t="shared" si="14"/>
        <v>0</v>
      </c>
      <c r="J223" s="19">
        <f t="shared" si="14"/>
        <v>13</v>
      </c>
      <c r="K223" s="19">
        <f t="shared" si="14"/>
        <v>22</v>
      </c>
      <c r="L223" s="19"/>
      <c r="M223" s="19"/>
    </row>
    <row r="224" spans="1:13" ht="19.5" customHeight="1">
      <c r="A224" s="203" t="s">
        <v>589</v>
      </c>
      <c r="B224" s="204" t="s">
        <v>590</v>
      </c>
      <c r="C224" s="204"/>
      <c r="D224" s="193">
        <v>2</v>
      </c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1:13" ht="19.5" customHeight="1">
      <c r="A225" s="203"/>
      <c r="B225" s="204" t="s">
        <v>591</v>
      </c>
      <c r="C225" s="204"/>
      <c r="D225" s="193"/>
      <c r="E225" s="193"/>
      <c r="F225" s="193">
        <v>1</v>
      </c>
      <c r="G225" s="193">
        <v>1</v>
      </c>
      <c r="H225" s="193"/>
      <c r="I225" s="193"/>
      <c r="J225" s="193"/>
      <c r="K225" s="193"/>
      <c r="L225" s="193"/>
      <c r="M225" s="193"/>
    </row>
    <row r="226" spans="1:13" ht="19.5" customHeight="1">
      <c r="A226" s="203"/>
      <c r="B226" s="204" t="s">
        <v>559</v>
      </c>
      <c r="C226" s="204"/>
      <c r="D226" s="193"/>
      <c r="E226" s="193"/>
      <c r="F226" s="193">
        <v>1</v>
      </c>
      <c r="G226" s="193">
        <v>1</v>
      </c>
      <c r="H226" s="193"/>
      <c r="I226" s="193"/>
      <c r="J226" s="193"/>
      <c r="K226" s="193"/>
      <c r="L226" s="193"/>
      <c r="M226" s="193"/>
    </row>
    <row r="227" spans="1:13" ht="19.5" customHeight="1">
      <c r="A227" s="203"/>
      <c r="B227" s="204" t="s">
        <v>102</v>
      </c>
      <c r="C227" s="204"/>
      <c r="D227" s="193"/>
      <c r="E227" s="193"/>
      <c r="F227" s="193">
        <v>1</v>
      </c>
      <c r="G227" s="193">
        <v>1</v>
      </c>
      <c r="H227" s="193"/>
      <c r="I227" s="193"/>
      <c r="J227" s="193"/>
      <c r="K227" s="193"/>
      <c r="L227" s="193"/>
      <c r="M227" s="193"/>
    </row>
    <row r="228" spans="1:13" ht="19.5" customHeight="1">
      <c r="A228" s="203" t="s">
        <v>592</v>
      </c>
      <c r="B228" s="204" t="s">
        <v>593</v>
      </c>
      <c r="C228" s="204"/>
      <c r="D228" s="193">
        <v>3</v>
      </c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1:13" ht="19.5" customHeight="1">
      <c r="A229" s="203" t="s">
        <v>594</v>
      </c>
      <c r="B229" s="204" t="s">
        <v>563</v>
      </c>
      <c r="C229" s="204"/>
      <c r="D229" s="193"/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1:13" ht="19.5" customHeight="1">
      <c r="A230" s="206"/>
      <c r="B230" s="207" t="s">
        <v>595</v>
      </c>
      <c r="C230" s="207"/>
      <c r="D230" s="193"/>
      <c r="E230" s="193"/>
      <c r="F230" s="193"/>
      <c r="G230" s="193"/>
      <c r="H230" s="193"/>
      <c r="I230" s="193"/>
      <c r="J230" s="193">
        <v>1</v>
      </c>
      <c r="K230" s="193">
        <v>2</v>
      </c>
      <c r="L230" s="193"/>
      <c r="M230" s="193"/>
    </row>
    <row r="231" spans="1:13" ht="19.5" customHeight="1">
      <c r="A231" s="206"/>
      <c r="B231" s="207" t="s">
        <v>596</v>
      </c>
      <c r="C231" s="207"/>
      <c r="D231" s="193"/>
      <c r="E231" s="193"/>
      <c r="F231" s="193"/>
      <c r="G231" s="193"/>
      <c r="H231" s="193"/>
      <c r="I231" s="193"/>
      <c r="J231" s="193">
        <v>1</v>
      </c>
      <c r="K231" s="193">
        <v>2</v>
      </c>
      <c r="L231" s="193"/>
      <c r="M231" s="193"/>
    </row>
    <row r="232" spans="1:13" ht="19.5" customHeight="1">
      <c r="A232" s="206"/>
      <c r="B232" s="207" t="s">
        <v>597</v>
      </c>
      <c r="C232" s="207"/>
      <c r="D232" s="193"/>
      <c r="E232" s="193"/>
      <c r="F232" s="193"/>
      <c r="G232" s="193"/>
      <c r="H232" s="193"/>
      <c r="I232" s="193"/>
      <c r="J232" s="193">
        <v>1</v>
      </c>
      <c r="K232" s="193">
        <v>2</v>
      </c>
      <c r="L232" s="193"/>
      <c r="M232" s="193"/>
    </row>
    <row r="233" spans="1:13" ht="19.5" customHeight="1">
      <c r="A233" s="206"/>
      <c r="B233" s="207" t="s">
        <v>605</v>
      </c>
      <c r="C233" s="207"/>
      <c r="D233" s="193"/>
      <c r="E233" s="193"/>
      <c r="F233" s="193"/>
      <c r="G233" s="193"/>
      <c r="H233" s="193"/>
      <c r="I233" s="193"/>
      <c r="J233" s="193">
        <v>1</v>
      </c>
      <c r="K233" s="193">
        <v>2</v>
      </c>
      <c r="L233" s="193"/>
      <c r="M233" s="193"/>
    </row>
    <row r="234" spans="1:13" ht="19.5" customHeight="1">
      <c r="A234" s="206"/>
      <c r="B234" s="207" t="s">
        <v>600</v>
      </c>
      <c r="C234" s="207"/>
      <c r="D234" s="193"/>
      <c r="E234" s="193"/>
      <c r="F234" s="193"/>
      <c r="G234" s="193"/>
      <c r="H234" s="193"/>
      <c r="I234" s="193"/>
      <c r="J234" s="193">
        <v>1</v>
      </c>
      <c r="K234" s="193">
        <v>0</v>
      </c>
      <c r="L234" s="193"/>
      <c r="M234" s="193"/>
    </row>
    <row r="235" spans="1:13" ht="19.5" customHeight="1">
      <c r="A235" s="206"/>
      <c r="B235" s="207" t="s">
        <v>598</v>
      </c>
      <c r="C235" s="207"/>
      <c r="D235" s="193"/>
      <c r="E235" s="193"/>
      <c r="F235" s="193"/>
      <c r="G235" s="193"/>
      <c r="H235" s="193"/>
      <c r="I235" s="193"/>
      <c r="J235" s="193">
        <v>1</v>
      </c>
      <c r="K235" s="193">
        <v>3</v>
      </c>
      <c r="L235" s="193"/>
      <c r="M235" s="193"/>
    </row>
    <row r="236" spans="1:13" ht="19.5" customHeight="1">
      <c r="A236" s="206"/>
      <c r="B236" s="207" t="s">
        <v>602</v>
      </c>
      <c r="C236" s="207"/>
      <c r="D236" s="193"/>
      <c r="E236" s="193"/>
      <c r="F236" s="193"/>
      <c r="G236" s="193"/>
      <c r="H236" s="193"/>
      <c r="I236" s="193"/>
      <c r="J236" s="193">
        <v>1</v>
      </c>
      <c r="K236" s="193">
        <v>2</v>
      </c>
      <c r="L236" s="193"/>
      <c r="M236" s="193"/>
    </row>
    <row r="237" spans="1:13" ht="19.5" customHeight="1">
      <c r="A237" s="206"/>
      <c r="B237" s="207" t="s">
        <v>612</v>
      </c>
      <c r="C237" s="207"/>
      <c r="D237" s="193"/>
      <c r="E237" s="193"/>
      <c r="F237" s="193"/>
      <c r="G237" s="193"/>
      <c r="H237" s="193"/>
      <c r="I237" s="193"/>
      <c r="J237" s="193">
        <v>1</v>
      </c>
      <c r="K237" s="193">
        <v>2</v>
      </c>
      <c r="L237" s="193"/>
      <c r="M237" s="193"/>
    </row>
    <row r="238" spans="1:13" ht="19.5" customHeight="1">
      <c r="A238" s="206"/>
      <c r="B238" s="207" t="s">
        <v>610</v>
      </c>
      <c r="C238" s="207"/>
      <c r="D238" s="193"/>
      <c r="E238" s="193"/>
      <c r="F238" s="193"/>
      <c r="G238" s="193"/>
      <c r="H238" s="193"/>
      <c r="I238" s="193"/>
      <c r="J238" s="193">
        <v>1</v>
      </c>
      <c r="K238" s="193">
        <v>2</v>
      </c>
      <c r="L238" s="193"/>
      <c r="M238" s="193"/>
    </row>
    <row r="239" spans="1:13" ht="19.5" customHeight="1">
      <c r="A239" s="206"/>
      <c r="B239" s="207" t="s">
        <v>609</v>
      </c>
      <c r="C239" s="207"/>
      <c r="D239" s="193"/>
      <c r="E239" s="193"/>
      <c r="F239" s="193"/>
      <c r="G239" s="193"/>
      <c r="H239" s="193"/>
      <c r="I239" s="193"/>
      <c r="J239" s="193">
        <v>1</v>
      </c>
      <c r="K239" s="193">
        <v>1</v>
      </c>
      <c r="L239" s="193"/>
      <c r="M239" s="193"/>
    </row>
    <row r="240" spans="1:13" ht="19.5" customHeight="1">
      <c r="A240" s="206"/>
      <c r="B240" s="207" t="s">
        <v>599</v>
      </c>
      <c r="C240" s="207"/>
      <c r="D240" s="193"/>
      <c r="E240" s="193"/>
      <c r="F240" s="193"/>
      <c r="G240" s="193"/>
      <c r="H240" s="193"/>
      <c r="I240" s="193"/>
      <c r="J240" s="193">
        <v>1</v>
      </c>
      <c r="K240" s="193">
        <v>3</v>
      </c>
      <c r="L240" s="193"/>
      <c r="M240" s="193"/>
    </row>
    <row r="241" spans="1:13" ht="19.5" customHeight="1">
      <c r="A241" s="206"/>
      <c r="B241" s="207" t="s">
        <v>613</v>
      </c>
      <c r="C241" s="207"/>
      <c r="D241" s="193"/>
      <c r="E241" s="193"/>
      <c r="F241" s="193"/>
      <c r="G241" s="193"/>
      <c r="H241" s="193"/>
      <c r="I241" s="193"/>
      <c r="J241" s="193">
        <v>1</v>
      </c>
      <c r="K241" s="193">
        <v>1</v>
      </c>
      <c r="L241" s="193"/>
      <c r="M241" s="193"/>
    </row>
    <row r="242" spans="1:13" ht="19.5" customHeight="1">
      <c r="A242" s="206"/>
      <c r="B242" s="207" t="s">
        <v>604</v>
      </c>
      <c r="C242" s="207"/>
      <c r="D242" s="193"/>
      <c r="E242" s="193"/>
      <c r="F242" s="193"/>
      <c r="G242" s="193"/>
      <c r="H242" s="193"/>
      <c r="I242" s="193"/>
      <c r="J242" s="193">
        <v>1</v>
      </c>
      <c r="K242" s="193">
        <v>0</v>
      </c>
      <c r="L242" s="193"/>
      <c r="M242" s="193"/>
    </row>
    <row r="243" spans="1:13" s="18" customFormat="1" ht="19.5" customHeight="1">
      <c r="A243" s="201">
        <v>11</v>
      </c>
      <c r="B243" s="202" t="s">
        <v>122</v>
      </c>
      <c r="C243" s="202"/>
      <c r="D243" s="19">
        <f aca="true" t="shared" si="15" ref="D243:K243">SUM(D244:D262)</f>
        <v>4</v>
      </c>
      <c r="E243" s="19">
        <f t="shared" si="15"/>
        <v>0</v>
      </c>
      <c r="F243" s="19">
        <f t="shared" si="15"/>
        <v>3</v>
      </c>
      <c r="G243" s="19">
        <f t="shared" si="15"/>
        <v>3</v>
      </c>
      <c r="H243" s="19">
        <f t="shared" si="15"/>
        <v>0</v>
      </c>
      <c r="I243" s="19">
        <f t="shared" si="15"/>
        <v>0</v>
      </c>
      <c r="J243" s="19">
        <f t="shared" si="15"/>
        <v>13</v>
      </c>
      <c r="K243" s="19">
        <f t="shared" si="15"/>
        <v>18</v>
      </c>
      <c r="L243" s="19"/>
      <c r="M243" s="19"/>
    </row>
    <row r="244" spans="1:13" ht="19.5" customHeight="1">
      <c r="A244" s="203" t="s">
        <v>589</v>
      </c>
      <c r="B244" s="204" t="s">
        <v>590</v>
      </c>
      <c r="C244" s="204"/>
      <c r="D244" s="193">
        <v>2</v>
      </c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1:13" ht="19.5" customHeight="1">
      <c r="A245" s="203"/>
      <c r="B245" s="204" t="s">
        <v>591</v>
      </c>
      <c r="C245" s="204"/>
      <c r="D245" s="193"/>
      <c r="E245" s="193"/>
      <c r="F245" s="193">
        <v>1</v>
      </c>
      <c r="G245" s="193">
        <v>1</v>
      </c>
      <c r="H245" s="193"/>
      <c r="I245" s="193"/>
      <c r="J245" s="193"/>
      <c r="K245" s="193"/>
      <c r="L245" s="193"/>
      <c r="M245" s="193"/>
    </row>
    <row r="246" spans="1:13" ht="19.5" customHeight="1">
      <c r="A246" s="203"/>
      <c r="B246" s="204" t="s">
        <v>559</v>
      </c>
      <c r="C246" s="204"/>
      <c r="D246" s="193"/>
      <c r="E246" s="193"/>
      <c r="F246" s="193">
        <v>1</v>
      </c>
      <c r="G246" s="193">
        <v>1</v>
      </c>
      <c r="H246" s="193"/>
      <c r="I246" s="193"/>
      <c r="J246" s="193"/>
      <c r="K246" s="193"/>
      <c r="L246" s="193"/>
      <c r="M246" s="193"/>
    </row>
    <row r="247" spans="1:13" ht="19.5" customHeight="1">
      <c r="A247" s="203"/>
      <c r="B247" s="204" t="s">
        <v>102</v>
      </c>
      <c r="C247" s="204"/>
      <c r="D247" s="193"/>
      <c r="E247" s="193"/>
      <c r="F247" s="193">
        <v>1</v>
      </c>
      <c r="G247" s="193">
        <v>1</v>
      </c>
      <c r="H247" s="193"/>
      <c r="I247" s="193"/>
      <c r="J247" s="193"/>
      <c r="K247" s="193"/>
      <c r="L247" s="193"/>
      <c r="M247" s="193"/>
    </row>
    <row r="248" spans="1:13" ht="19.5" customHeight="1">
      <c r="A248" s="203" t="s">
        <v>592</v>
      </c>
      <c r="B248" s="204" t="s">
        <v>593</v>
      </c>
      <c r="C248" s="204"/>
      <c r="D248" s="193">
        <v>2</v>
      </c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1:13" ht="19.5" customHeight="1">
      <c r="A249" s="203" t="s">
        <v>594</v>
      </c>
      <c r="B249" s="204" t="s">
        <v>563</v>
      </c>
      <c r="C249" s="204"/>
      <c r="D249" s="193"/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1:13" ht="19.5" customHeight="1">
      <c r="A250" s="206"/>
      <c r="B250" s="207" t="s">
        <v>595</v>
      </c>
      <c r="C250" s="207"/>
      <c r="D250" s="193"/>
      <c r="E250" s="193"/>
      <c r="F250" s="193"/>
      <c r="G250" s="193"/>
      <c r="H250" s="193"/>
      <c r="I250" s="193"/>
      <c r="J250" s="193">
        <v>1</v>
      </c>
      <c r="K250" s="193">
        <v>2</v>
      </c>
      <c r="L250" s="193"/>
      <c r="M250" s="193"/>
    </row>
    <row r="251" spans="1:13" ht="19.5" customHeight="1">
      <c r="A251" s="206"/>
      <c r="B251" s="207" t="s">
        <v>596</v>
      </c>
      <c r="C251" s="207"/>
      <c r="D251" s="193"/>
      <c r="E251" s="193"/>
      <c r="F251" s="193"/>
      <c r="G251" s="193"/>
      <c r="H251" s="193"/>
      <c r="I251" s="193"/>
      <c r="J251" s="193">
        <v>1</v>
      </c>
      <c r="K251" s="193">
        <v>2</v>
      </c>
      <c r="L251" s="193"/>
      <c r="M251" s="193"/>
    </row>
    <row r="252" spans="1:13" ht="19.5" customHeight="1">
      <c r="A252" s="206"/>
      <c r="B252" s="207" t="s">
        <v>597</v>
      </c>
      <c r="C252" s="207"/>
      <c r="D252" s="193"/>
      <c r="E252" s="193"/>
      <c r="F252" s="193"/>
      <c r="G252" s="193"/>
      <c r="H252" s="193"/>
      <c r="I252" s="193"/>
      <c r="J252" s="193">
        <v>1</v>
      </c>
      <c r="K252" s="193">
        <v>1</v>
      </c>
      <c r="L252" s="193"/>
      <c r="M252" s="193"/>
    </row>
    <row r="253" spans="1:13" ht="19.5" customHeight="1">
      <c r="A253" s="206"/>
      <c r="B253" s="207" t="s">
        <v>598</v>
      </c>
      <c r="C253" s="207"/>
      <c r="D253" s="193"/>
      <c r="E253" s="193"/>
      <c r="F253" s="193"/>
      <c r="G253" s="193"/>
      <c r="H253" s="193"/>
      <c r="I253" s="193"/>
      <c r="J253" s="193">
        <v>1</v>
      </c>
      <c r="K253" s="193">
        <v>2</v>
      </c>
      <c r="L253" s="193"/>
      <c r="M253" s="193"/>
    </row>
    <row r="254" spans="1:13" ht="19.5" customHeight="1">
      <c r="A254" s="206"/>
      <c r="B254" s="207" t="s">
        <v>612</v>
      </c>
      <c r="C254" s="207"/>
      <c r="D254" s="193"/>
      <c r="E254" s="193"/>
      <c r="F254" s="193"/>
      <c r="G254" s="193"/>
      <c r="H254" s="193"/>
      <c r="I254" s="193"/>
      <c r="J254" s="193">
        <v>1</v>
      </c>
      <c r="K254" s="193">
        <v>1</v>
      </c>
      <c r="L254" s="193"/>
      <c r="M254" s="193"/>
    </row>
    <row r="255" spans="1:13" ht="19.5" customHeight="1">
      <c r="A255" s="206"/>
      <c r="B255" s="207" t="s">
        <v>610</v>
      </c>
      <c r="C255" s="207"/>
      <c r="D255" s="193"/>
      <c r="E255" s="193"/>
      <c r="F255" s="193"/>
      <c r="G255" s="193"/>
      <c r="H255" s="193"/>
      <c r="I255" s="193"/>
      <c r="J255" s="193">
        <v>1</v>
      </c>
      <c r="K255" s="193">
        <v>2</v>
      </c>
      <c r="L255" s="193"/>
      <c r="M255" s="193"/>
    </row>
    <row r="256" spans="1:13" ht="19.5" customHeight="1">
      <c r="A256" s="206"/>
      <c r="B256" s="207" t="s">
        <v>602</v>
      </c>
      <c r="C256" s="207"/>
      <c r="D256" s="193"/>
      <c r="E256" s="193"/>
      <c r="F256" s="193"/>
      <c r="G256" s="193"/>
      <c r="H256" s="193"/>
      <c r="I256" s="193"/>
      <c r="J256" s="193">
        <v>1</v>
      </c>
      <c r="K256" s="193">
        <v>2</v>
      </c>
      <c r="L256" s="193"/>
      <c r="M256" s="193"/>
    </row>
    <row r="257" spans="1:13" ht="19.5" customHeight="1">
      <c r="A257" s="206"/>
      <c r="B257" s="207" t="s">
        <v>599</v>
      </c>
      <c r="C257" s="207"/>
      <c r="D257" s="193"/>
      <c r="E257" s="193"/>
      <c r="F257" s="193"/>
      <c r="G257" s="193"/>
      <c r="H257" s="193"/>
      <c r="I257" s="193"/>
      <c r="J257" s="193">
        <v>1</v>
      </c>
      <c r="K257" s="193">
        <v>2</v>
      </c>
      <c r="L257" s="193"/>
      <c r="M257" s="193"/>
    </row>
    <row r="258" spans="1:13" ht="19.5" customHeight="1">
      <c r="A258" s="206"/>
      <c r="B258" s="207" t="s">
        <v>605</v>
      </c>
      <c r="C258" s="207"/>
      <c r="D258" s="193"/>
      <c r="E258" s="193"/>
      <c r="F258" s="193"/>
      <c r="G258" s="193"/>
      <c r="H258" s="193"/>
      <c r="I258" s="193"/>
      <c r="J258" s="193">
        <v>1</v>
      </c>
      <c r="K258" s="193">
        <v>1</v>
      </c>
      <c r="L258" s="193"/>
      <c r="M258" s="193"/>
    </row>
    <row r="259" spans="1:13" ht="19.5" customHeight="1">
      <c r="A259" s="206"/>
      <c r="B259" s="207" t="s">
        <v>600</v>
      </c>
      <c r="C259" s="207"/>
      <c r="D259" s="193"/>
      <c r="E259" s="193"/>
      <c r="F259" s="193"/>
      <c r="G259" s="193"/>
      <c r="H259" s="193"/>
      <c r="I259" s="193"/>
      <c r="J259" s="193">
        <v>1</v>
      </c>
      <c r="K259" s="193">
        <v>1</v>
      </c>
      <c r="L259" s="193"/>
      <c r="M259" s="193"/>
    </row>
    <row r="260" spans="1:13" ht="19.5" customHeight="1">
      <c r="A260" s="206"/>
      <c r="B260" s="207" t="s">
        <v>613</v>
      </c>
      <c r="C260" s="207"/>
      <c r="D260" s="193"/>
      <c r="E260" s="193"/>
      <c r="F260" s="193"/>
      <c r="G260" s="193"/>
      <c r="H260" s="193"/>
      <c r="I260" s="193"/>
      <c r="J260" s="193">
        <v>1</v>
      </c>
      <c r="K260" s="193">
        <v>1</v>
      </c>
      <c r="L260" s="193"/>
      <c r="M260" s="193"/>
    </row>
    <row r="261" spans="1:13" ht="19.5" customHeight="1">
      <c r="A261" s="206"/>
      <c r="B261" s="207" t="s">
        <v>609</v>
      </c>
      <c r="C261" s="207"/>
      <c r="D261" s="193"/>
      <c r="E261" s="193"/>
      <c r="F261" s="193"/>
      <c r="G261" s="193"/>
      <c r="H261" s="193"/>
      <c r="I261" s="193"/>
      <c r="J261" s="193">
        <v>1</v>
      </c>
      <c r="K261" s="193">
        <v>1</v>
      </c>
      <c r="L261" s="193"/>
      <c r="M261" s="193"/>
    </row>
    <row r="262" spans="1:13" ht="19.5" customHeight="1">
      <c r="A262" s="206"/>
      <c r="B262" s="207" t="s">
        <v>614</v>
      </c>
      <c r="C262" s="207"/>
      <c r="D262" s="193"/>
      <c r="E262" s="193"/>
      <c r="F262" s="193"/>
      <c r="G262" s="193"/>
      <c r="H262" s="193"/>
      <c r="I262" s="193"/>
      <c r="J262" s="193">
        <v>1</v>
      </c>
      <c r="K262" s="193">
        <v>0</v>
      </c>
      <c r="L262" s="193"/>
      <c r="M262" s="193"/>
    </row>
    <row r="263" spans="1:13" s="18" customFormat="1" ht="19.5" customHeight="1">
      <c r="A263" s="201">
        <v>12</v>
      </c>
      <c r="B263" s="202" t="s">
        <v>123</v>
      </c>
      <c r="C263" s="202"/>
      <c r="D263" s="19">
        <f aca="true" t="shared" si="16" ref="D263:K263">SUM(D264:D280)</f>
        <v>4</v>
      </c>
      <c r="E263" s="19">
        <f t="shared" si="16"/>
        <v>0</v>
      </c>
      <c r="F263" s="19">
        <f t="shared" si="16"/>
        <v>2</v>
      </c>
      <c r="G263" s="19">
        <f t="shared" si="16"/>
        <v>2</v>
      </c>
      <c r="H263" s="19">
        <f t="shared" si="16"/>
        <v>0</v>
      </c>
      <c r="I263" s="19">
        <f t="shared" si="16"/>
        <v>0</v>
      </c>
      <c r="J263" s="19">
        <f t="shared" si="16"/>
        <v>12</v>
      </c>
      <c r="K263" s="19">
        <f t="shared" si="16"/>
        <v>24</v>
      </c>
      <c r="L263" s="19"/>
      <c r="M263" s="19"/>
    </row>
    <row r="264" spans="1:13" ht="19.5" customHeight="1">
      <c r="A264" s="203" t="s">
        <v>589</v>
      </c>
      <c r="B264" s="204" t="s">
        <v>590</v>
      </c>
      <c r="C264" s="204"/>
      <c r="D264" s="193">
        <v>2</v>
      </c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1:13" ht="19.5" customHeight="1">
      <c r="A265" s="203"/>
      <c r="B265" s="204" t="s">
        <v>591</v>
      </c>
      <c r="C265" s="204"/>
      <c r="D265" s="193"/>
      <c r="E265" s="193"/>
      <c r="F265" s="193">
        <v>1</v>
      </c>
      <c r="G265" s="193">
        <v>1</v>
      </c>
      <c r="H265" s="193"/>
      <c r="I265" s="193"/>
      <c r="J265" s="193"/>
      <c r="K265" s="193"/>
      <c r="L265" s="193"/>
      <c r="M265" s="193"/>
    </row>
    <row r="266" spans="1:13" ht="19.5" customHeight="1">
      <c r="A266" s="203"/>
      <c r="B266" s="204" t="s">
        <v>559</v>
      </c>
      <c r="C266" s="204"/>
      <c r="D266" s="193"/>
      <c r="E266" s="193"/>
      <c r="F266" s="193">
        <v>1</v>
      </c>
      <c r="G266" s="193">
        <v>1</v>
      </c>
      <c r="H266" s="193"/>
      <c r="I266" s="193"/>
      <c r="J266" s="193"/>
      <c r="K266" s="193"/>
      <c r="L266" s="193"/>
      <c r="M266" s="193"/>
    </row>
    <row r="267" spans="1:13" ht="19.5" customHeight="1">
      <c r="A267" s="203" t="s">
        <v>592</v>
      </c>
      <c r="B267" s="204" t="s">
        <v>593</v>
      </c>
      <c r="C267" s="204"/>
      <c r="D267" s="193">
        <v>2</v>
      </c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1:13" ht="19.5" customHeight="1">
      <c r="A268" s="203" t="s">
        <v>594</v>
      </c>
      <c r="B268" s="204" t="s">
        <v>563</v>
      </c>
      <c r="C268" s="204"/>
      <c r="D268" s="193"/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1:13" ht="19.5" customHeight="1">
      <c r="A269" s="206"/>
      <c r="B269" s="207" t="s">
        <v>595</v>
      </c>
      <c r="C269" s="207"/>
      <c r="D269" s="193"/>
      <c r="E269" s="193"/>
      <c r="F269" s="193"/>
      <c r="G269" s="193"/>
      <c r="H269" s="193"/>
      <c r="I269" s="193"/>
      <c r="J269" s="193">
        <v>1</v>
      </c>
      <c r="K269" s="193">
        <v>1</v>
      </c>
      <c r="L269" s="193"/>
      <c r="M269" s="193"/>
    </row>
    <row r="270" spans="1:13" ht="19.5" customHeight="1">
      <c r="A270" s="206"/>
      <c r="B270" s="207" t="s">
        <v>596</v>
      </c>
      <c r="C270" s="207"/>
      <c r="D270" s="193"/>
      <c r="E270" s="193"/>
      <c r="F270" s="193"/>
      <c r="G270" s="193"/>
      <c r="H270" s="193"/>
      <c r="I270" s="193"/>
      <c r="J270" s="193">
        <v>1</v>
      </c>
      <c r="K270" s="193">
        <v>3</v>
      </c>
      <c r="L270" s="193"/>
      <c r="M270" s="193"/>
    </row>
    <row r="271" spans="1:13" ht="19.5" customHeight="1">
      <c r="A271" s="206"/>
      <c r="B271" s="207" t="s">
        <v>597</v>
      </c>
      <c r="C271" s="207"/>
      <c r="D271" s="193"/>
      <c r="E271" s="193"/>
      <c r="F271" s="193"/>
      <c r="G271" s="193"/>
      <c r="H271" s="193"/>
      <c r="I271" s="193"/>
      <c r="J271" s="193">
        <v>1</v>
      </c>
      <c r="K271" s="193">
        <v>2</v>
      </c>
      <c r="L271" s="193"/>
      <c r="M271" s="193"/>
    </row>
    <row r="272" spans="1:13" ht="19.5" customHeight="1">
      <c r="A272" s="206"/>
      <c r="B272" s="207" t="s">
        <v>598</v>
      </c>
      <c r="C272" s="207"/>
      <c r="D272" s="193"/>
      <c r="E272" s="193"/>
      <c r="F272" s="193"/>
      <c r="G272" s="193"/>
      <c r="H272" s="193"/>
      <c r="I272" s="193"/>
      <c r="J272" s="193">
        <v>1</v>
      </c>
      <c r="K272" s="193">
        <v>3</v>
      </c>
      <c r="L272" s="193"/>
      <c r="M272" s="193"/>
    </row>
    <row r="273" spans="1:13" ht="19.5" customHeight="1">
      <c r="A273" s="206"/>
      <c r="B273" s="207" t="s">
        <v>612</v>
      </c>
      <c r="C273" s="207"/>
      <c r="D273" s="193"/>
      <c r="E273" s="193"/>
      <c r="F273" s="193"/>
      <c r="G273" s="193"/>
      <c r="H273" s="193"/>
      <c r="I273" s="193"/>
      <c r="J273" s="193">
        <v>1</v>
      </c>
      <c r="K273" s="193">
        <v>2</v>
      </c>
      <c r="L273" s="193"/>
      <c r="M273" s="193"/>
    </row>
    <row r="274" spans="1:13" ht="19.5" customHeight="1">
      <c r="A274" s="206"/>
      <c r="B274" s="207" t="s">
        <v>610</v>
      </c>
      <c r="C274" s="207"/>
      <c r="D274" s="193"/>
      <c r="E274" s="193"/>
      <c r="F274" s="193"/>
      <c r="G274" s="193"/>
      <c r="H274" s="193"/>
      <c r="I274" s="193"/>
      <c r="J274" s="193">
        <v>1</v>
      </c>
      <c r="K274" s="193">
        <v>2</v>
      </c>
      <c r="L274" s="193"/>
      <c r="M274" s="193"/>
    </row>
    <row r="275" spans="1:13" ht="19.5" customHeight="1">
      <c r="A275" s="206"/>
      <c r="B275" s="207" t="s">
        <v>602</v>
      </c>
      <c r="C275" s="207"/>
      <c r="D275" s="193"/>
      <c r="E275" s="193"/>
      <c r="F275" s="193"/>
      <c r="G275" s="193"/>
      <c r="H275" s="193"/>
      <c r="I275" s="193"/>
      <c r="J275" s="193">
        <v>1</v>
      </c>
      <c r="K275" s="193">
        <v>3</v>
      </c>
      <c r="L275" s="193"/>
      <c r="M275" s="193"/>
    </row>
    <row r="276" spans="1:13" ht="19.5" customHeight="1">
      <c r="A276" s="206"/>
      <c r="B276" s="207" t="s">
        <v>599</v>
      </c>
      <c r="C276" s="207"/>
      <c r="D276" s="193"/>
      <c r="E276" s="193"/>
      <c r="F276" s="193"/>
      <c r="G276" s="193"/>
      <c r="H276" s="193"/>
      <c r="I276" s="193"/>
      <c r="J276" s="193">
        <v>1</v>
      </c>
      <c r="K276" s="193">
        <v>3</v>
      </c>
      <c r="L276" s="193"/>
      <c r="M276" s="193"/>
    </row>
    <row r="277" spans="1:13" ht="19.5" customHeight="1">
      <c r="A277" s="206"/>
      <c r="B277" s="207" t="s">
        <v>605</v>
      </c>
      <c r="C277" s="207"/>
      <c r="D277" s="193"/>
      <c r="E277" s="193"/>
      <c r="F277" s="193"/>
      <c r="G277" s="193"/>
      <c r="H277" s="193"/>
      <c r="I277" s="193"/>
      <c r="J277" s="193">
        <v>1</v>
      </c>
      <c r="K277" s="193">
        <v>2</v>
      </c>
      <c r="L277" s="193"/>
      <c r="M277" s="193"/>
    </row>
    <row r="278" spans="1:13" ht="19.5" customHeight="1">
      <c r="A278" s="206"/>
      <c r="B278" s="207" t="s">
        <v>600</v>
      </c>
      <c r="C278" s="207"/>
      <c r="D278" s="193"/>
      <c r="E278" s="193"/>
      <c r="F278" s="193"/>
      <c r="G278" s="193"/>
      <c r="H278" s="193"/>
      <c r="I278" s="193"/>
      <c r="J278" s="193">
        <v>1</v>
      </c>
      <c r="K278" s="193">
        <v>1</v>
      </c>
      <c r="L278" s="193"/>
      <c r="M278" s="193"/>
    </row>
    <row r="279" spans="1:13" ht="19.5" customHeight="1">
      <c r="A279" s="206"/>
      <c r="B279" s="207" t="s">
        <v>609</v>
      </c>
      <c r="C279" s="207"/>
      <c r="D279" s="193"/>
      <c r="E279" s="193"/>
      <c r="F279" s="193"/>
      <c r="G279" s="193"/>
      <c r="H279" s="193"/>
      <c r="I279" s="193"/>
      <c r="J279" s="193">
        <v>1</v>
      </c>
      <c r="K279" s="193">
        <v>2</v>
      </c>
      <c r="L279" s="193"/>
      <c r="M279" s="193"/>
    </row>
    <row r="280" spans="1:13" ht="19.5" customHeight="1">
      <c r="A280" s="206"/>
      <c r="B280" s="207" t="s">
        <v>615</v>
      </c>
      <c r="C280" s="207"/>
      <c r="D280" s="193"/>
      <c r="E280" s="193"/>
      <c r="F280" s="193"/>
      <c r="G280" s="193"/>
      <c r="H280" s="193"/>
      <c r="I280" s="193"/>
      <c r="J280" s="193">
        <v>1</v>
      </c>
      <c r="K280" s="193">
        <v>0</v>
      </c>
      <c r="L280" s="193"/>
      <c r="M280" s="193"/>
    </row>
    <row r="281" spans="1:13" s="18" customFormat="1" ht="19.5" customHeight="1">
      <c r="A281" s="201">
        <v>13</v>
      </c>
      <c r="B281" s="202" t="s">
        <v>124</v>
      </c>
      <c r="C281" s="202"/>
      <c r="D281" s="19">
        <f aca="true" t="shared" si="17" ref="D281:K281">SUM(D282:D298)</f>
        <v>3</v>
      </c>
      <c r="E281" s="19">
        <f t="shared" si="17"/>
        <v>0</v>
      </c>
      <c r="F281" s="19">
        <f t="shared" si="17"/>
        <v>2</v>
      </c>
      <c r="G281" s="19">
        <f t="shared" si="17"/>
        <v>2</v>
      </c>
      <c r="H281" s="19">
        <f t="shared" si="17"/>
        <v>0</v>
      </c>
      <c r="I281" s="19">
        <f t="shared" si="17"/>
        <v>0</v>
      </c>
      <c r="J281" s="19">
        <f t="shared" si="17"/>
        <v>12</v>
      </c>
      <c r="K281" s="19">
        <f t="shared" si="17"/>
        <v>19</v>
      </c>
      <c r="L281" s="19"/>
      <c r="M281" s="19"/>
    </row>
    <row r="282" spans="1:13" ht="19.5" customHeight="1">
      <c r="A282" s="203" t="s">
        <v>589</v>
      </c>
      <c r="B282" s="204" t="s">
        <v>590</v>
      </c>
      <c r="C282" s="204"/>
      <c r="D282" s="193">
        <v>1</v>
      </c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1:13" ht="19.5" customHeight="1">
      <c r="A283" s="203"/>
      <c r="B283" s="204" t="s">
        <v>591</v>
      </c>
      <c r="C283" s="204"/>
      <c r="D283" s="193"/>
      <c r="E283" s="193"/>
      <c r="F283" s="193">
        <v>1</v>
      </c>
      <c r="G283" s="193">
        <v>1</v>
      </c>
      <c r="H283" s="193"/>
      <c r="I283" s="193"/>
      <c r="J283" s="193"/>
      <c r="K283" s="193"/>
      <c r="L283" s="193"/>
      <c r="M283" s="193"/>
    </row>
    <row r="284" spans="1:13" ht="19.5" customHeight="1">
      <c r="A284" s="203"/>
      <c r="B284" s="204" t="s">
        <v>559</v>
      </c>
      <c r="C284" s="204"/>
      <c r="D284" s="193"/>
      <c r="E284" s="193"/>
      <c r="F284" s="193">
        <v>1</v>
      </c>
      <c r="G284" s="193">
        <v>1</v>
      </c>
      <c r="H284" s="193"/>
      <c r="I284" s="193"/>
      <c r="J284" s="193"/>
      <c r="K284" s="193"/>
      <c r="L284" s="193"/>
      <c r="M284" s="193"/>
    </row>
    <row r="285" spans="1:13" ht="19.5" customHeight="1">
      <c r="A285" s="203" t="s">
        <v>592</v>
      </c>
      <c r="B285" s="204" t="s">
        <v>593</v>
      </c>
      <c r="C285" s="204"/>
      <c r="D285" s="193">
        <v>2</v>
      </c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1:13" ht="19.5" customHeight="1">
      <c r="A286" s="203" t="s">
        <v>594</v>
      </c>
      <c r="B286" s="204" t="s">
        <v>563</v>
      </c>
      <c r="C286" s="204"/>
      <c r="D286" s="193"/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1:13" ht="19.5" customHeight="1">
      <c r="A287" s="206"/>
      <c r="B287" s="207" t="s">
        <v>595</v>
      </c>
      <c r="C287" s="207"/>
      <c r="D287" s="193"/>
      <c r="E287" s="193"/>
      <c r="F287" s="193"/>
      <c r="G287" s="193"/>
      <c r="H287" s="193"/>
      <c r="I287" s="193"/>
      <c r="J287" s="193">
        <v>1</v>
      </c>
      <c r="K287" s="193">
        <v>2</v>
      </c>
      <c r="L287" s="193"/>
      <c r="M287" s="193"/>
    </row>
    <row r="288" spans="1:13" ht="19.5" customHeight="1">
      <c r="A288" s="206"/>
      <c r="B288" s="207" t="s">
        <v>596</v>
      </c>
      <c r="C288" s="207"/>
      <c r="D288" s="193"/>
      <c r="E288" s="193"/>
      <c r="F288" s="193"/>
      <c r="G288" s="193"/>
      <c r="H288" s="193"/>
      <c r="I288" s="193"/>
      <c r="J288" s="193">
        <v>1</v>
      </c>
      <c r="K288" s="193">
        <v>2</v>
      </c>
      <c r="L288" s="193"/>
      <c r="M288" s="193"/>
    </row>
    <row r="289" spans="1:13" ht="19.5" customHeight="1">
      <c r="A289" s="206"/>
      <c r="B289" s="207" t="s">
        <v>597</v>
      </c>
      <c r="C289" s="207"/>
      <c r="D289" s="193"/>
      <c r="E289" s="193"/>
      <c r="F289" s="193"/>
      <c r="G289" s="193"/>
      <c r="H289" s="193"/>
      <c r="I289" s="193"/>
      <c r="J289" s="193">
        <v>1</v>
      </c>
      <c r="K289" s="193">
        <v>2</v>
      </c>
      <c r="L289" s="193"/>
      <c r="M289" s="193"/>
    </row>
    <row r="290" spans="1:13" ht="19.5" customHeight="1">
      <c r="A290" s="206"/>
      <c r="B290" s="207" t="s">
        <v>602</v>
      </c>
      <c r="C290" s="207"/>
      <c r="D290" s="193"/>
      <c r="E290" s="193"/>
      <c r="F290" s="193"/>
      <c r="G290" s="193"/>
      <c r="H290" s="193"/>
      <c r="I290" s="193"/>
      <c r="J290" s="193">
        <v>1</v>
      </c>
      <c r="K290" s="193">
        <v>3</v>
      </c>
      <c r="L290" s="193"/>
      <c r="M290" s="193"/>
    </row>
    <row r="291" spans="1:13" ht="19.5" customHeight="1">
      <c r="A291" s="206"/>
      <c r="B291" s="207" t="s">
        <v>612</v>
      </c>
      <c r="C291" s="207"/>
      <c r="D291" s="193"/>
      <c r="E291" s="193"/>
      <c r="F291" s="193"/>
      <c r="G291" s="193"/>
      <c r="H291" s="193"/>
      <c r="I291" s="193"/>
      <c r="J291" s="193">
        <v>1</v>
      </c>
      <c r="K291" s="193">
        <v>1</v>
      </c>
      <c r="L291" s="193"/>
      <c r="M291" s="193"/>
    </row>
    <row r="292" spans="1:13" ht="19.5" customHeight="1">
      <c r="A292" s="206"/>
      <c r="B292" s="207" t="s">
        <v>600</v>
      </c>
      <c r="C292" s="207"/>
      <c r="D292" s="193"/>
      <c r="E292" s="193"/>
      <c r="F292" s="193"/>
      <c r="G292" s="193"/>
      <c r="H292" s="193"/>
      <c r="I292" s="193"/>
      <c r="J292" s="193">
        <v>1</v>
      </c>
      <c r="K292" s="193">
        <v>1</v>
      </c>
      <c r="L292" s="193"/>
      <c r="M292" s="193"/>
    </row>
    <row r="293" spans="1:13" ht="19.5" customHeight="1">
      <c r="A293" s="206"/>
      <c r="B293" s="207" t="s">
        <v>599</v>
      </c>
      <c r="C293" s="207"/>
      <c r="D293" s="193"/>
      <c r="E293" s="193"/>
      <c r="F293" s="193"/>
      <c r="G293" s="193"/>
      <c r="H293" s="193"/>
      <c r="I293" s="193"/>
      <c r="J293" s="193">
        <v>1</v>
      </c>
      <c r="K293" s="193">
        <v>2</v>
      </c>
      <c r="L293" s="193"/>
      <c r="M293" s="193"/>
    </row>
    <row r="294" spans="1:13" ht="19.5" customHeight="1">
      <c r="A294" s="206"/>
      <c r="B294" s="207" t="s">
        <v>598</v>
      </c>
      <c r="C294" s="207"/>
      <c r="D294" s="193"/>
      <c r="E294" s="193"/>
      <c r="F294" s="193"/>
      <c r="G294" s="193"/>
      <c r="H294" s="193"/>
      <c r="I294" s="193"/>
      <c r="J294" s="193">
        <v>1</v>
      </c>
      <c r="K294" s="193">
        <v>2</v>
      </c>
      <c r="L294" s="193"/>
      <c r="M294" s="193"/>
    </row>
    <row r="295" spans="1:13" ht="19.5" customHeight="1">
      <c r="A295" s="206"/>
      <c r="B295" s="207" t="s">
        <v>605</v>
      </c>
      <c r="C295" s="207"/>
      <c r="D295" s="193"/>
      <c r="E295" s="193"/>
      <c r="F295" s="193"/>
      <c r="G295" s="193"/>
      <c r="H295" s="193"/>
      <c r="I295" s="193"/>
      <c r="J295" s="193">
        <v>1</v>
      </c>
      <c r="K295" s="193">
        <v>2</v>
      </c>
      <c r="L295" s="193"/>
      <c r="M295" s="193"/>
    </row>
    <row r="296" spans="1:13" ht="19.5" customHeight="1">
      <c r="A296" s="206"/>
      <c r="B296" s="207" t="s">
        <v>610</v>
      </c>
      <c r="C296" s="207"/>
      <c r="D296" s="193"/>
      <c r="E296" s="193"/>
      <c r="F296" s="193"/>
      <c r="G296" s="193"/>
      <c r="H296" s="193"/>
      <c r="I296" s="193"/>
      <c r="J296" s="193">
        <v>1</v>
      </c>
      <c r="K296" s="193">
        <v>1</v>
      </c>
      <c r="L296" s="193"/>
      <c r="M296" s="193"/>
    </row>
    <row r="297" spans="1:13" ht="19.5" customHeight="1">
      <c r="A297" s="206"/>
      <c r="B297" s="207" t="s">
        <v>609</v>
      </c>
      <c r="C297" s="207"/>
      <c r="D297" s="193"/>
      <c r="E297" s="193"/>
      <c r="F297" s="193"/>
      <c r="G297" s="193"/>
      <c r="H297" s="193"/>
      <c r="I297" s="193"/>
      <c r="J297" s="193">
        <v>1</v>
      </c>
      <c r="K297" s="193">
        <v>1</v>
      </c>
      <c r="L297" s="193"/>
      <c r="M297" s="193"/>
    </row>
    <row r="298" spans="1:13" ht="19.5" customHeight="1">
      <c r="A298" s="208"/>
      <c r="B298" s="209" t="s">
        <v>615</v>
      </c>
      <c r="C298" s="209"/>
      <c r="D298" s="210"/>
      <c r="E298" s="210"/>
      <c r="F298" s="210"/>
      <c r="G298" s="210"/>
      <c r="H298" s="210"/>
      <c r="I298" s="210"/>
      <c r="J298" s="210">
        <v>1</v>
      </c>
      <c r="K298" s="210">
        <v>0</v>
      </c>
      <c r="L298" s="210"/>
      <c r="M298" s="210"/>
    </row>
  </sheetData>
  <mergeCells count="11">
    <mergeCell ref="A2:M2"/>
    <mergeCell ref="A3:M3"/>
    <mergeCell ref="A5:A6"/>
    <mergeCell ref="B5:B6"/>
    <mergeCell ref="D5:D6"/>
    <mergeCell ref="E5:E6"/>
    <mergeCell ref="F5:G5"/>
    <mergeCell ref="H5:I5"/>
    <mergeCell ref="J5:K5"/>
    <mergeCell ref="L5:M5"/>
    <mergeCell ref="C5:C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62"/>
  <sheetViews>
    <sheetView workbookViewId="0" topLeftCell="A1">
      <pane xSplit="2" ySplit="6" topLeftCell="C3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48" sqref="D48"/>
    </sheetView>
  </sheetViews>
  <sheetFormatPr defaultColWidth="8.88671875" defaultRowHeight="18.75"/>
  <cols>
    <col min="1" max="1" width="4.5546875" style="10" customWidth="1"/>
    <col min="2" max="2" width="22.99609375" style="1" customWidth="1"/>
    <col min="3" max="3" width="7.4453125" style="10" customWidth="1"/>
    <col min="4" max="4" width="8.77734375" style="10" customWidth="1"/>
    <col min="5" max="5" width="6.77734375" style="10" customWidth="1"/>
    <col min="6" max="6" width="8.77734375" style="10" customWidth="1"/>
    <col min="7" max="7" width="6.6640625" style="10" customWidth="1"/>
    <col min="8" max="8" width="11.6640625" style="23" customWidth="1"/>
    <col min="9" max="9" width="10.6640625" style="10" customWidth="1"/>
    <col min="10" max="10" width="7.77734375" style="10" customWidth="1"/>
    <col min="11" max="11" width="8.77734375" style="10" customWidth="1"/>
    <col min="12" max="12" width="8.21484375" style="10" customWidth="1"/>
    <col min="13" max="14" width="9.3359375" style="1" bestFit="1" customWidth="1"/>
    <col min="15" max="16384" width="8.88671875" style="1" customWidth="1"/>
  </cols>
  <sheetData>
    <row r="2" spans="1:12" ht="12.75">
      <c r="A2" s="222" t="s">
        <v>29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2.75">
      <c r="A3" s="231" t="s">
        <v>30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ht="12.75">
      <c r="L4" s="15" t="s">
        <v>31</v>
      </c>
    </row>
    <row r="5" spans="1:12" ht="30" customHeight="1">
      <c r="A5" s="227" t="s">
        <v>28</v>
      </c>
      <c r="B5" s="227" t="s">
        <v>2</v>
      </c>
      <c r="C5" s="224" t="s">
        <v>17</v>
      </c>
      <c r="D5" s="225"/>
      <c r="E5" s="225"/>
      <c r="F5" s="225"/>
      <c r="G5" s="226"/>
      <c r="H5" s="224" t="s">
        <v>69</v>
      </c>
      <c r="I5" s="225"/>
      <c r="J5" s="225"/>
      <c r="K5" s="225"/>
      <c r="L5" s="226"/>
    </row>
    <row r="6" spans="1:12" ht="123.75" customHeight="1">
      <c r="A6" s="228"/>
      <c r="B6" s="228"/>
      <c r="C6" s="2" t="s">
        <v>18</v>
      </c>
      <c r="D6" s="2" t="s">
        <v>19</v>
      </c>
      <c r="E6" s="2" t="s">
        <v>20</v>
      </c>
      <c r="F6" s="2" t="s">
        <v>21</v>
      </c>
      <c r="G6" s="2" t="s">
        <v>22</v>
      </c>
      <c r="H6" s="24" t="s">
        <v>23</v>
      </c>
      <c r="I6" s="2" t="s">
        <v>24</v>
      </c>
      <c r="J6" s="2" t="s">
        <v>25</v>
      </c>
      <c r="K6" s="2" t="s">
        <v>26</v>
      </c>
      <c r="L6" s="2" t="s">
        <v>27</v>
      </c>
    </row>
    <row r="7" spans="1:12" s="18" customFormat="1" ht="19.5" customHeight="1">
      <c r="A7" s="21" t="s">
        <v>32</v>
      </c>
      <c r="B7" s="22" t="s">
        <v>64</v>
      </c>
      <c r="C7" s="19">
        <f>SUM(D7:G7)</f>
        <v>7</v>
      </c>
      <c r="D7" s="19">
        <v>7</v>
      </c>
      <c r="E7" s="19"/>
      <c r="F7" s="19"/>
      <c r="G7" s="19"/>
      <c r="H7" s="34">
        <f>SUM(I7:L7)</f>
        <v>681800020</v>
      </c>
      <c r="I7" s="34">
        <v>681800020</v>
      </c>
      <c r="J7" s="21"/>
      <c r="K7" s="21"/>
      <c r="L7" s="21"/>
    </row>
    <row r="8" spans="1:12" s="18" customFormat="1" ht="19.5" customHeight="1">
      <c r="A8" s="19" t="s">
        <v>37</v>
      </c>
      <c r="B8" s="20" t="s">
        <v>33</v>
      </c>
      <c r="C8" s="19">
        <f aca="true" t="shared" si="0" ref="C8:C62">SUM(D8:G8)</f>
        <v>26</v>
      </c>
      <c r="D8" s="19">
        <f>D9+D18</f>
        <v>26</v>
      </c>
      <c r="E8" s="19">
        <f aca="true" t="shared" si="1" ref="E8:L8">E9+E18</f>
        <v>0</v>
      </c>
      <c r="F8" s="19">
        <f t="shared" si="1"/>
        <v>0</v>
      </c>
      <c r="G8" s="19">
        <f t="shared" si="1"/>
        <v>0</v>
      </c>
      <c r="H8" s="19">
        <f aca="true" t="shared" si="2" ref="H8:H62">SUM(I8:L8)</f>
        <v>2976051495</v>
      </c>
      <c r="I8" s="19">
        <f t="shared" si="1"/>
        <v>2976051495</v>
      </c>
      <c r="J8" s="19">
        <f t="shared" si="1"/>
        <v>0</v>
      </c>
      <c r="K8" s="19">
        <f t="shared" si="1"/>
        <v>0</v>
      </c>
      <c r="L8" s="19">
        <f t="shared" si="1"/>
        <v>0</v>
      </c>
    </row>
    <row r="9" spans="1:12" s="4" customFormat="1" ht="19.5" customHeight="1">
      <c r="A9" s="11" t="s">
        <v>34</v>
      </c>
      <c r="B9" s="5" t="s">
        <v>35</v>
      </c>
      <c r="C9" s="25">
        <f t="shared" si="0"/>
        <v>20</v>
      </c>
      <c r="D9" s="11">
        <f>SUM(D10:D17)</f>
        <v>20</v>
      </c>
      <c r="E9" s="11">
        <f aca="true" t="shared" si="3" ref="E9:L9">SUM(E10:E17)</f>
        <v>0</v>
      </c>
      <c r="F9" s="11">
        <f t="shared" si="3"/>
        <v>0</v>
      </c>
      <c r="G9" s="11">
        <f t="shared" si="3"/>
        <v>0</v>
      </c>
      <c r="H9" s="26">
        <f t="shared" si="2"/>
        <v>2425838250</v>
      </c>
      <c r="I9" s="11">
        <f t="shared" si="3"/>
        <v>2425838250</v>
      </c>
      <c r="J9" s="11">
        <f t="shared" si="3"/>
        <v>0</v>
      </c>
      <c r="K9" s="11">
        <f t="shared" si="3"/>
        <v>0</v>
      </c>
      <c r="L9" s="11">
        <f t="shared" si="3"/>
        <v>0</v>
      </c>
    </row>
    <row r="10" spans="1:12" ht="19.5" customHeight="1">
      <c r="A10" s="12">
        <v>1</v>
      </c>
      <c r="B10" s="6" t="s">
        <v>36</v>
      </c>
      <c r="C10" s="27">
        <f t="shared" si="0"/>
        <v>1</v>
      </c>
      <c r="D10" s="12">
        <v>1</v>
      </c>
      <c r="E10" s="12"/>
      <c r="F10" s="12"/>
      <c r="G10" s="12"/>
      <c r="H10" s="28">
        <f t="shared" si="2"/>
        <v>107279367</v>
      </c>
      <c r="I10" s="16">
        <v>107279367</v>
      </c>
      <c r="J10" s="12"/>
      <c r="K10" s="12"/>
      <c r="L10" s="12"/>
    </row>
    <row r="11" spans="1:12" ht="19.5" customHeight="1">
      <c r="A11" s="12">
        <v>2</v>
      </c>
      <c r="B11" s="6" t="s">
        <v>46</v>
      </c>
      <c r="C11" s="27">
        <f t="shared" si="0"/>
        <v>2</v>
      </c>
      <c r="D11" s="12">
        <v>2</v>
      </c>
      <c r="E11" s="12"/>
      <c r="F11" s="12"/>
      <c r="G11" s="12"/>
      <c r="H11" s="28">
        <f t="shared" si="2"/>
        <v>268517939</v>
      </c>
      <c r="I11" s="16">
        <v>268517939</v>
      </c>
      <c r="J11" s="12"/>
      <c r="K11" s="12"/>
      <c r="L11" s="12"/>
    </row>
    <row r="12" spans="1:14" ht="19.5" customHeight="1">
      <c r="A12" s="12">
        <v>3</v>
      </c>
      <c r="B12" s="6" t="s">
        <v>47</v>
      </c>
      <c r="C12" s="27">
        <f t="shared" si="0"/>
        <v>11</v>
      </c>
      <c r="D12" s="12">
        <v>11</v>
      </c>
      <c r="E12" s="12"/>
      <c r="F12" s="12"/>
      <c r="G12" s="12"/>
      <c r="H12" s="28">
        <f t="shared" si="2"/>
        <v>1511808236</v>
      </c>
      <c r="I12" s="16">
        <v>1511808236</v>
      </c>
      <c r="J12" s="12"/>
      <c r="K12" s="12"/>
      <c r="L12" s="12"/>
      <c r="M12" s="8"/>
      <c r="N12" s="8"/>
    </row>
    <row r="13" spans="1:12" ht="19.5" customHeight="1">
      <c r="A13" s="12">
        <v>4</v>
      </c>
      <c r="B13" s="6" t="s">
        <v>48</v>
      </c>
      <c r="C13" s="27">
        <f t="shared" si="0"/>
        <v>1</v>
      </c>
      <c r="D13" s="12">
        <v>1</v>
      </c>
      <c r="E13" s="12"/>
      <c r="F13" s="12"/>
      <c r="G13" s="12"/>
      <c r="H13" s="28">
        <f t="shared" si="2"/>
        <v>0</v>
      </c>
      <c r="I13" s="12"/>
      <c r="J13" s="12"/>
      <c r="K13" s="12"/>
      <c r="L13" s="12"/>
    </row>
    <row r="14" spans="1:12" ht="19.5" customHeight="1">
      <c r="A14" s="12">
        <v>5</v>
      </c>
      <c r="B14" s="6" t="s">
        <v>49</v>
      </c>
      <c r="C14" s="27">
        <f t="shared" si="0"/>
        <v>1</v>
      </c>
      <c r="D14" s="12">
        <v>1</v>
      </c>
      <c r="E14" s="12"/>
      <c r="F14" s="12"/>
      <c r="G14" s="12"/>
      <c r="H14" s="28">
        <f t="shared" si="2"/>
        <v>119989900</v>
      </c>
      <c r="I14" s="16">
        <v>119989900</v>
      </c>
      <c r="J14" s="12"/>
      <c r="K14" s="12"/>
      <c r="L14" s="12"/>
    </row>
    <row r="15" spans="1:14" ht="19.5" customHeight="1">
      <c r="A15" s="12">
        <v>6</v>
      </c>
      <c r="B15" s="6" t="s">
        <v>50</v>
      </c>
      <c r="C15" s="27">
        <f t="shared" si="0"/>
        <v>2</v>
      </c>
      <c r="D15" s="12">
        <v>2</v>
      </c>
      <c r="E15" s="12"/>
      <c r="F15" s="12"/>
      <c r="G15" s="12"/>
      <c r="H15" s="28">
        <f t="shared" si="2"/>
        <v>192660988</v>
      </c>
      <c r="I15" s="16">
        <v>192660988</v>
      </c>
      <c r="J15" s="12"/>
      <c r="K15" s="12"/>
      <c r="L15" s="12"/>
      <c r="N15" s="8"/>
    </row>
    <row r="16" spans="1:12" ht="19.5" customHeight="1">
      <c r="A16" s="12">
        <v>7</v>
      </c>
      <c r="B16" s="6" t="s">
        <v>51</v>
      </c>
      <c r="C16" s="27">
        <f t="shared" si="0"/>
        <v>1</v>
      </c>
      <c r="D16" s="12">
        <v>1</v>
      </c>
      <c r="E16" s="12"/>
      <c r="F16" s="12"/>
      <c r="G16" s="12"/>
      <c r="H16" s="28">
        <f t="shared" si="2"/>
        <v>95978084</v>
      </c>
      <c r="I16" s="16">
        <v>95978084</v>
      </c>
      <c r="J16" s="12"/>
      <c r="K16" s="12"/>
      <c r="L16" s="12"/>
    </row>
    <row r="17" spans="1:12" ht="19.5" customHeight="1">
      <c r="A17" s="12"/>
      <c r="B17" s="6" t="s">
        <v>65</v>
      </c>
      <c r="C17" s="27">
        <f t="shared" si="0"/>
        <v>1</v>
      </c>
      <c r="D17" s="12">
        <v>1</v>
      </c>
      <c r="E17" s="12"/>
      <c r="F17" s="12"/>
      <c r="G17" s="12"/>
      <c r="H17" s="28">
        <f t="shared" si="2"/>
        <v>129603736</v>
      </c>
      <c r="I17" s="12">
        <v>129603736</v>
      </c>
      <c r="J17" s="12"/>
      <c r="K17" s="12"/>
      <c r="L17" s="12"/>
    </row>
    <row r="18" spans="1:12" s="4" customFormat="1" ht="19.5" customHeight="1">
      <c r="A18" s="11" t="s">
        <v>42</v>
      </c>
      <c r="B18" s="5" t="s">
        <v>43</v>
      </c>
      <c r="C18" s="11">
        <f t="shared" si="0"/>
        <v>6</v>
      </c>
      <c r="D18" s="11">
        <f>SUM(D19:D23)</f>
        <v>6</v>
      </c>
      <c r="E18" s="11">
        <f aca="true" t="shared" si="4" ref="E18:L18">SUM(E19:E23)</f>
        <v>0</v>
      </c>
      <c r="F18" s="11">
        <f t="shared" si="4"/>
        <v>0</v>
      </c>
      <c r="G18" s="11">
        <f t="shared" si="4"/>
        <v>0</v>
      </c>
      <c r="H18" s="11">
        <f t="shared" si="2"/>
        <v>550213245</v>
      </c>
      <c r="I18" s="11">
        <f t="shared" si="4"/>
        <v>550213245</v>
      </c>
      <c r="J18" s="11">
        <f t="shared" si="4"/>
        <v>0</v>
      </c>
      <c r="K18" s="11">
        <f t="shared" si="4"/>
        <v>0</v>
      </c>
      <c r="L18" s="11">
        <f t="shared" si="4"/>
        <v>0</v>
      </c>
    </row>
    <row r="19" spans="1:12" ht="19.5" customHeight="1">
      <c r="A19" s="12">
        <v>1</v>
      </c>
      <c r="B19" s="6" t="s">
        <v>52</v>
      </c>
      <c r="C19" s="16">
        <f t="shared" si="0"/>
        <v>1</v>
      </c>
      <c r="D19" s="16">
        <v>1</v>
      </c>
      <c r="E19" s="16"/>
      <c r="F19" s="16"/>
      <c r="G19" s="16"/>
      <c r="H19" s="16">
        <f t="shared" si="2"/>
        <v>114155976</v>
      </c>
      <c r="I19" s="16">
        <v>114155976</v>
      </c>
      <c r="J19" s="12"/>
      <c r="K19" s="12"/>
      <c r="L19" s="12"/>
    </row>
    <row r="20" spans="1:12" ht="19.5" customHeight="1">
      <c r="A20" s="12">
        <v>2</v>
      </c>
      <c r="B20" s="6" t="s">
        <v>60</v>
      </c>
      <c r="C20" s="16">
        <f t="shared" si="0"/>
        <v>1</v>
      </c>
      <c r="D20" s="16">
        <v>1</v>
      </c>
      <c r="E20" s="16"/>
      <c r="F20" s="16"/>
      <c r="G20" s="16"/>
      <c r="H20" s="16">
        <f t="shared" si="2"/>
        <v>102921126</v>
      </c>
      <c r="I20" s="16">
        <v>102921126</v>
      </c>
      <c r="J20" s="12"/>
      <c r="K20" s="12"/>
      <c r="L20" s="12"/>
    </row>
    <row r="21" spans="1:12" ht="19.5" customHeight="1">
      <c r="A21" s="12"/>
      <c r="B21" s="6" t="s">
        <v>62</v>
      </c>
      <c r="C21" s="16">
        <f t="shared" si="0"/>
        <v>2</v>
      </c>
      <c r="D21" s="16">
        <v>2</v>
      </c>
      <c r="E21" s="16"/>
      <c r="F21" s="16"/>
      <c r="G21" s="16"/>
      <c r="H21" s="16">
        <f t="shared" si="2"/>
        <v>209821968</v>
      </c>
      <c r="I21" s="16">
        <v>209821968</v>
      </c>
      <c r="J21" s="12"/>
      <c r="K21" s="12"/>
      <c r="L21" s="12"/>
    </row>
    <row r="22" spans="1:12" ht="19.5" customHeight="1">
      <c r="A22" s="12"/>
      <c r="B22" s="6" t="s">
        <v>53</v>
      </c>
      <c r="C22" s="16">
        <f t="shared" si="0"/>
        <v>1</v>
      </c>
      <c r="D22" s="16">
        <v>1</v>
      </c>
      <c r="E22" s="16"/>
      <c r="F22" s="16"/>
      <c r="G22" s="16"/>
      <c r="H22" s="16">
        <f t="shared" si="2"/>
        <v>0</v>
      </c>
      <c r="I22" s="16">
        <v>0</v>
      </c>
      <c r="J22" s="12"/>
      <c r="K22" s="12"/>
      <c r="L22" s="12"/>
    </row>
    <row r="23" spans="1:12" ht="19.5" customHeight="1">
      <c r="A23" s="12"/>
      <c r="B23" s="6" t="s">
        <v>58</v>
      </c>
      <c r="C23" s="16">
        <f t="shared" si="0"/>
        <v>1</v>
      </c>
      <c r="D23" s="16">
        <v>1</v>
      </c>
      <c r="E23" s="16"/>
      <c r="F23" s="16"/>
      <c r="G23" s="16"/>
      <c r="H23" s="16">
        <f t="shared" si="2"/>
        <v>123314175</v>
      </c>
      <c r="I23" s="16">
        <v>123314175</v>
      </c>
      <c r="J23" s="12"/>
      <c r="K23" s="12"/>
      <c r="L23" s="12"/>
    </row>
    <row r="24" spans="1:12" s="18" customFormat="1" ht="19.5" customHeight="1">
      <c r="A24" s="19" t="s">
        <v>45</v>
      </c>
      <c r="B24" s="20" t="s">
        <v>38</v>
      </c>
      <c r="C24" s="19">
        <f t="shared" si="0"/>
        <v>190</v>
      </c>
      <c r="D24" s="19">
        <f>D25+D29</f>
        <v>189</v>
      </c>
      <c r="E24" s="19">
        <f aca="true" t="shared" si="5" ref="E24:L24">E25+E29</f>
        <v>0</v>
      </c>
      <c r="F24" s="19">
        <f t="shared" si="5"/>
        <v>1</v>
      </c>
      <c r="G24" s="19">
        <f t="shared" si="5"/>
        <v>0</v>
      </c>
      <c r="H24" s="19">
        <f t="shared" si="2"/>
        <v>18776567638</v>
      </c>
      <c r="I24" s="19">
        <f t="shared" si="5"/>
        <v>18703808425</v>
      </c>
      <c r="J24" s="19">
        <f t="shared" si="5"/>
        <v>0</v>
      </c>
      <c r="K24" s="19">
        <f t="shared" si="5"/>
        <v>72759213</v>
      </c>
      <c r="L24" s="19">
        <f t="shared" si="5"/>
        <v>0</v>
      </c>
    </row>
    <row r="25" spans="1:12" s="4" customFormat="1" ht="19.5" customHeight="1">
      <c r="A25" s="11">
        <v>1</v>
      </c>
      <c r="B25" s="5" t="s">
        <v>35</v>
      </c>
      <c r="C25" s="11">
        <f t="shared" si="0"/>
        <v>55</v>
      </c>
      <c r="D25" s="11">
        <f>SUM(D26:D28)</f>
        <v>54</v>
      </c>
      <c r="E25" s="11">
        <f aca="true" t="shared" si="6" ref="E25:L25">SUM(E26:E28)</f>
        <v>0</v>
      </c>
      <c r="F25" s="11">
        <f t="shared" si="6"/>
        <v>1</v>
      </c>
      <c r="G25" s="11">
        <f t="shared" si="6"/>
        <v>0</v>
      </c>
      <c r="H25" s="11">
        <f t="shared" si="2"/>
        <v>5144396447</v>
      </c>
      <c r="I25" s="11">
        <f t="shared" si="6"/>
        <v>5071637234</v>
      </c>
      <c r="J25" s="11">
        <f t="shared" si="6"/>
        <v>0</v>
      </c>
      <c r="K25" s="11">
        <f t="shared" si="6"/>
        <v>72759213</v>
      </c>
      <c r="L25" s="11">
        <f t="shared" si="6"/>
        <v>0</v>
      </c>
    </row>
    <row r="26" spans="1:14" ht="19.5" customHeight="1">
      <c r="A26" s="12">
        <v>1</v>
      </c>
      <c r="B26" s="6" t="s">
        <v>39</v>
      </c>
      <c r="C26" s="16">
        <f t="shared" si="0"/>
        <v>13</v>
      </c>
      <c r="D26" s="16">
        <v>12</v>
      </c>
      <c r="E26" s="16"/>
      <c r="F26" s="16">
        <v>1</v>
      </c>
      <c r="G26" s="16"/>
      <c r="H26" s="16">
        <f t="shared" si="2"/>
        <v>652248471</v>
      </c>
      <c r="I26" s="16">
        <v>579489258</v>
      </c>
      <c r="J26" s="16"/>
      <c r="K26" s="16">
        <v>72759213</v>
      </c>
      <c r="L26" s="12"/>
      <c r="M26" s="8"/>
      <c r="N26" s="8"/>
    </row>
    <row r="27" spans="1:14" ht="19.5" customHeight="1">
      <c r="A27" s="12">
        <v>2</v>
      </c>
      <c r="B27" s="6" t="s">
        <v>40</v>
      </c>
      <c r="C27" s="16">
        <f t="shared" si="0"/>
        <v>24</v>
      </c>
      <c r="D27" s="16">
        <v>24</v>
      </c>
      <c r="E27" s="16"/>
      <c r="F27" s="16"/>
      <c r="G27" s="16"/>
      <c r="H27" s="16">
        <f t="shared" si="2"/>
        <v>2659084948</v>
      </c>
      <c r="I27" s="16">
        <v>2659084948</v>
      </c>
      <c r="J27" s="16"/>
      <c r="K27" s="16"/>
      <c r="L27" s="12"/>
      <c r="M27" s="8"/>
      <c r="N27" s="8"/>
    </row>
    <row r="28" spans="1:17" ht="19.5" customHeight="1">
      <c r="A28" s="12">
        <v>3</v>
      </c>
      <c r="B28" s="6" t="s">
        <v>41</v>
      </c>
      <c r="C28" s="16">
        <f t="shared" si="0"/>
        <v>18</v>
      </c>
      <c r="D28" s="16">
        <v>18</v>
      </c>
      <c r="E28" s="16"/>
      <c r="F28" s="16"/>
      <c r="G28" s="16"/>
      <c r="H28" s="16">
        <f t="shared" si="2"/>
        <v>1833063028</v>
      </c>
      <c r="I28" s="16">
        <v>1833063028</v>
      </c>
      <c r="J28" s="16"/>
      <c r="K28" s="16"/>
      <c r="L28" s="12"/>
      <c r="M28" s="8">
        <v>189388030</v>
      </c>
      <c r="N28" s="8">
        <f>I28+M28</f>
        <v>2022451058</v>
      </c>
      <c r="O28" s="8"/>
      <c r="P28" s="8"/>
      <c r="Q28" s="8"/>
    </row>
    <row r="29" spans="1:12" s="4" customFormat="1" ht="19.5" customHeight="1">
      <c r="A29" s="11" t="s">
        <v>42</v>
      </c>
      <c r="B29" s="5" t="s">
        <v>43</v>
      </c>
      <c r="C29" s="11">
        <f t="shared" si="0"/>
        <v>135</v>
      </c>
      <c r="D29" s="11">
        <f>D30+D36+D49</f>
        <v>135</v>
      </c>
      <c r="E29" s="11">
        <f aca="true" t="shared" si="7" ref="E29:L29">E30+E36+E49</f>
        <v>0</v>
      </c>
      <c r="F29" s="11">
        <f t="shared" si="7"/>
        <v>0</v>
      </c>
      <c r="G29" s="11">
        <f t="shared" si="7"/>
        <v>0</v>
      </c>
      <c r="H29" s="11">
        <f t="shared" si="2"/>
        <v>13632171191</v>
      </c>
      <c r="I29" s="11">
        <f t="shared" si="7"/>
        <v>13632171191</v>
      </c>
      <c r="J29" s="11">
        <f t="shared" si="7"/>
        <v>0</v>
      </c>
      <c r="K29" s="11">
        <f t="shared" si="7"/>
        <v>0</v>
      </c>
      <c r="L29" s="11">
        <f t="shared" si="7"/>
        <v>0</v>
      </c>
    </row>
    <row r="30" spans="1:12" s="3" customFormat="1" ht="19.5" customHeight="1">
      <c r="A30" s="13">
        <v>1</v>
      </c>
      <c r="B30" s="7" t="s">
        <v>39</v>
      </c>
      <c r="C30" s="13">
        <f t="shared" si="0"/>
        <v>9</v>
      </c>
      <c r="D30" s="13">
        <f>SUM(D31:D35)</f>
        <v>9</v>
      </c>
      <c r="E30" s="13">
        <f aca="true" t="shared" si="8" ref="E30:L30">SUM(E31:E35)</f>
        <v>0</v>
      </c>
      <c r="F30" s="13">
        <f t="shared" si="8"/>
        <v>0</v>
      </c>
      <c r="G30" s="13">
        <f t="shared" si="8"/>
        <v>0</v>
      </c>
      <c r="H30" s="13">
        <f t="shared" si="2"/>
        <v>721813636</v>
      </c>
      <c r="I30" s="13">
        <f t="shared" si="8"/>
        <v>721813636</v>
      </c>
      <c r="J30" s="13">
        <f t="shared" si="8"/>
        <v>0</v>
      </c>
      <c r="K30" s="13">
        <f t="shared" si="8"/>
        <v>0</v>
      </c>
      <c r="L30" s="13">
        <f t="shared" si="8"/>
        <v>0</v>
      </c>
    </row>
    <row r="31" spans="1:14" ht="19.5" customHeight="1">
      <c r="A31" s="12"/>
      <c r="B31" s="6" t="s">
        <v>53</v>
      </c>
      <c r="C31" s="16">
        <f t="shared" si="0"/>
        <v>2</v>
      </c>
      <c r="D31" s="16">
        <v>2</v>
      </c>
      <c r="E31" s="16"/>
      <c r="F31" s="16"/>
      <c r="G31" s="16"/>
      <c r="H31" s="16">
        <f t="shared" si="2"/>
        <v>153970698</v>
      </c>
      <c r="I31" s="16">
        <v>153970698</v>
      </c>
      <c r="J31" s="12"/>
      <c r="K31" s="12"/>
      <c r="L31" s="12"/>
      <c r="N31" s="8"/>
    </row>
    <row r="32" spans="1:12" ht="19.5" customHeight="1">
      <c r="A32" s="12"/>
      <c r="B32" s="6" t="s">
        <v>54</v>
      </c>
      <c r="C32" s="16">
        <f t="shared" si="0"/>
        <v>1</v>
      </c>
      <c r="D32" s="16">
        <v>1</v>
      </c>
      <c r="E32" s="16"/>
      <c r="F32" s="16"/>
      <c r="G32" s="16"/>
      <c r="H32" s="16">
        <f t="shared" si="2"/>
        <v>73991021</v>
      </c>
      <c r="I32" s="16">
        <v>73991021</v>
      </c>
      <c r="J32" s="12"/>
      <c r="K32" s="12"/>
      <c r="L32" s="12"/>
    </row>
    <row r="33" spans="1:14" ht="19.5" customHeight="1">
      <c r="A33" s="12"/>
      <c r="B33" s="6" t="s">
        <v>58</v>
      </c>
      <c r="C33" s="16">
        <f t="shared" si="0"/>
        <v>4</v>
      </c>
      <c r="D33" s="16">
        <v>4</v>
      </c>
      <c r="E33" s="16"/>
      <c r="F33" s="16"/>
      <c r="G33" s="16"/>
      <c r="H33" s="16">
        <f t="shared" si="2"/>
        <v>345947626</v>
      </c>
      <c r="I33" s="16">
        <v>345947626</v>
      </c>
      <c r="J33" s="12"/>
      <c r="K33" s="12"/>
      <c r="L33" s="12"/>
      <c r="N33" s="8"/>
    </row>
    <row r="34" spans="1:12" ht="19.5" customHeight="1">
      <c r="A34" s="12"/>
      <c r="B34" s="6" t="s">
        <v>60</v>
      </c>
      <c r="C34" s="16">
        <f t="shared" si="0"/>
        <v>1</v>
      </c>
      <c r="D34" s="16">
        <v>1</v>
      </c>
      <c r="E34" s="16"/>
      <c r="F34" s="16"/>
      <c r="G34" s="16"/>
      <c r="H34" s="16">
        <f t="shared" si="2"/>
        <v>93499829</v>
      </c>
      <c r="I34" s="16">
        <v>93499829</v>
      </c>
      <c r="J34" s="12"/>
      <c r="K34" s="12"/>
      <c r="L34" s="12"/>
    </row>
    <row r="35" spans="1:12" ht="19.5" customHeight="1">
      <c r="A35" s="12"/>
      <c r="B35" s="6" t="s">
        <v>62</v>
      </c>
      <c r="C35" s="16">
        <f t="shared" si="0"/>
        <v>1</v>
      </c>
      <c r="D35" s="16">
        <v>1</v>
      </c>
      <c r="E35" s="16"/>
      <c r="F35" s="16"/>
      <c r="G35" s="16"/>
      <c r="H35" s="16">
        <f t="shared" si="2"/>
        <v>54404462</v>
      </c>
      <c r="I35" s="16">
        <v>54404462</v>
      </c>
      <c r="J35" s="12"/>
      <c r="K35" s="12"/>
      <c r="L35" s="12"/>
    </row>
    <row r="36" spans="1:12" s="3" customFormat="1" ht="19.5" customHeight="1">
      <c r="A36" s="13">
        <v>2</v>
      </c>
      <c r="B36" s="7" t="s">
        <v>40</v>
      </c>
      <c r="C36" s="13">
        <f t="shared" si="0"/>
        <v>124</v>
      </c>
      <c r="D36" s="13">
        <f>SUM(D37:D48)</f>
        <v>124</v>
      </c>
      <c r="E36" s="13">
        <f aca="true" t="shared" si="9" ref="E36:L36">SUM(E37:E48)</f>
        <v>0</v>
      </c>
      <c r="F36" s="13">
        <f t="shared" si="9"/>
        <v>0</v>
      </c>
      <c r="G36" s="13">
        <f t="shared" si="9"/>
        <v>0</v>
      </c>
      <c r="H36" s="13">
        <f t="shared" si="2"/>
        <v>12701652110</v>
      </c>
      <c r="I36" s="13">
        <f t="shared" si="9"/>
        <v>12701652110</v>
      </c>
      <c r="J36" s="13">
        <f t="shared" si="9"/>
        <v>0</v>
      </c>
      <c r="K36" s="13">
        <f t="shared" si="9"/>
        <v>0</v>
      </c>
      <c r="L36" s="13">
        <f t="shared" si="9"/>
        <v>0</v>
      </c>
    </row>
    <row r="37" spans="1:12" ht="19.5" customHeight="1">
      <c r="A37" s="12"/>
      <c r="B37" s="6" t="s">
        <v>52</v>
      </c>
      <c r="C37" s="16">
        <f t="shared" si="0"/>
        <v>11</v>
      </c>
      <c r="D37" s="16">
        <v>11</v>
      </c>
      <c r="E37" s="16"/>
      <c r="F37" s="16"/>
      <c r="G37" s="16"/>
      <c r="H37" s="16">
        <f t="shared" si="2"/>
        <v>1151342971</v>
      </c>
      <c r="I37" s="16">
        <v>1151342971</v>
      </c>
      <c r="J37" s="12"/>
      <c r="K37" s="12"/>
      <c r="L37" s="12"/>
    </row>
    <row r="38" spans="1:12" ht="19.5" customHeight="1">
      <c r="A38" s="12"/>
      <c r="B38" s="6" t="s">
        <v>53</v>
      </c>
      <c r="C38" s="16">
        <f t="shared" si="0"/>
        <v>2</v>
      </c>
      <c r="D38" s="16">
        <v>2</v>
      </c>
      <c r="E38" s="16"/>
      <c r="F38" s="16"/>
      <c r="G38" s="16"/>
      <c r="H38" s="16">
        <f t="shared" si="2"/>
        <v>161852847</v>
      </c>
      <c r="I38" s="16">
        <v>161852847</v>
      </c>
      <c r="J38" s="12"/>
      <c r="K38" s="12"/>
      <c r="L38" s="12"/>
    </row>
    <row r="39" spans="1:14" ht="19.5" customHeight="1">
      <c r="A39" s="12"/>
      <c r="B39" s="6" t="s">
        <v>54</v>
      </c>
      <c r="C39" s="16">
        <f t="shared" si="0"/>
        <v>12</v>
      </c>
      <c r="D39" s="16">
        <v>12</v>
      </c>
      <c r="E39" s="16"/>
      <c r="F39" s="16"/>
      <c r="G39" s="16"/>
      <c r="H39" s="16">
        <f t="shared" si="2"/>
        <v>1377192906</v>
      </c>
      <c r="I39" s="16">
        <v>1377192906</v>
      </c>
      <c r="J39" s="12"/>
      <c r="K39" s="12"/>
      <c r="L39" s="12"/>
      <c r="M39" s="8"/>
      <c r="N39" s="8"/>
    </row>
    <row r="40" spans="1:14" ht="19.5" customHeight="1">
      <c r="A40" s="12"/>
      <c r="B40" s="6" t="s">
        <v>55</v>
      </c>
      <c r="C40" s="16">
        <f t="shared" si="0"/>
        <v>9</v>
      </c>
      <c r="D40" s="16">
        <v>9</v>
      </c>
      <c r="E40" s="16"/>
      <c r="F40" s="16"/>
      <c r="G40" s="16"/>
      <c r="H40" s="16">
        <f t="shared" si="2"/>
        <v>974389048</v>
      </c>
      <c r="I40" s="16">
        <v>974389048</v>
      </c>
      <c r="J40" s="12"/>
      <c r="K40" s="12"/>
      <c r="L40" s="12"/>
      <c r="M40" s="8"/>
      <c r="N40" s="8"/>
    </row>
    <row r="41" spans="1:12" ht="19.5" customHeight="1">
      <c r="A41" s="12"/>
      <c r="B41" s="6" t="s">
        <v>56</v>
      </c>
      <c r="C41" s="16">
        <f t="shared" si="0"/>
        <v>9</v>
      </c>
      <c r="D41" s="16">
        <v>9</v>
      </c>
      <c r="E41" s="16"/>
      <c r="F41" s="16"/>
      <c r="G41" s="16"/>
      <c r="H41" s="16">
        <f t="shared" si="2"/>
        <v>540035755</v>
      </c>
      <c r="I41" s="16">
        <v>540035755</v>
      </c>
      <c r="J41" s="12"/>
      <c r="K41" s="12"/>
      <c r="L41" s="12"/>
    </row>
    <row r="42" spans="1:14" ht="19.5" customHeight="1">
      <c r="A42" s="12"/>
      <c r="B42" s="6" t="s">
        <v>57</v>
      </c>
      <c r="C42" s="16">
        <f t="shared" si="0"/>
        <v>2</v>
      </c>
      <c r="D42" s="16">
        <v>2</v>
      </c>
      <c r="E42" s="16"/>
      <c r="F42" s="16"/>
      <c r="G42" s="16"/>
      <c r="H42" s="16">
        <f t="shared" si="2"/>
        <v>196220646</v>
      </c>
      <c r="I42" s="16">
        <v>196220646</v>
      </c>
      <c r="J42" s="12"/>
      <c r="K42" s="12"/>
      <c r="L42" s="12"/>
      <c r="N42" s="8"/>
    </row>
    <row r="43" spans="1:14" ht="19.5" customHeight="1">
      <c r="A43" s="12"/>
      <c r="B43" s="6" t="s">
        <v>58</v>
      </c>
      <c r="C43" s="16">
        <f t="shared" si="0"/>
        <v>9</v>
      </c>
      <c r="D43" s="16">
        <v>9</v>
      </c>
      <c r="E43" s="16"/>
      <c r="F43" s="16"/>
      <c r="G43" s="16"/>
      <c r="H43" s="16">
        <f t="shared" si="2"/>
        <v>971898120</v>
      </c>
      <c r="I43" s="16">
        <v>971898120</v>
      </c>
      <c r="J43" s="12"/>
      <c r="K43" s="12"/>
      <c r="L43" s="12"/>
      <c r="N43" s="8"/>
    </row>
    <row r="44" spans="1:14" ht="19.5" customHeight="1">
      <c r="A44" s="12"/>
      <c r="B44" s="6" t="s">
        <v>59</v>
      </c>
      <c r="C44" s="16">
        <f t="shared" si="0"/>
        <v>24</v>
      </c>
      <c r="D44" s="16">
        <v>24</v>
      </c>
      <c r="E44" s="16"/>
      <c r="F44" s="16"/>
      <c r="G44" s="16"/>
      <c r="H44" s="16">
        <f t="shared" si="2"/>
        <v>2400665322</v>
      </c>
      <c r="I44" s="16">
        <v>2400665322</v>
      </c>
      <c r="J44" s="12"/>
      <c r="K44" s="12"/>
      <c r="L44" s="12"/>
      <c r="M44" s="8"/>
      <c r="N44" s="8"/>
    </row>
    <row r="45" spans="1:13" ht="19.5" customHeight="1">
      <c r="A45" s="12"/>
      <c r="B45" s="6" t="s">
        <v>60</v>
      </c>
      <c r="C45" s="16">
        <f t="shared" si="0"/>
        <v>4</v>
      </c>
      <c r="D45" s="16">
        <v>4</v>
      </c>
      <c r="E45" s="16"/>
      <c r="F45" s="16"/>
      <c r="G45" s="16"/>
      <c r="H45" s="16">
        <f t="shared" si="2"/>
        <v>307261034</v>
      </c>
      <c r="I45" s="16">
        <v>307261034</v>
      </c>
      <c r="J45" s="12"/>
      <c r="K45" s="12"/>
      <c r="L45" s="12"/>
      <c r="M45" s="8"/>
    </row>
    <row r="46" spans="1:14" ht="19.5" customHeight="1">
      <c r="A46" s="12"/>
      <c r="B46" s="6" t="s">
        <v>61</v>
      </c>
      <c r="C46" s="16">
        <f t="shared" si="0"/>
        <v>12</v>
      </c>
      <c r="D46" s="16">
        <v>12</v>
      </c>
      <c r="E46" s="16"/>
      <c r="F46" s="16"/>
      <c r="G46" s="16"/>
      <c r="H46" s="16">
        <f t="shared" si="2"/>
        <v>1327743414</v>
      </c>
      <c r="I46" s="16">
        <v>1327743414</v>
      </c>
      <c r="J46" s="12"/>
      <c r="K46" s="12"/>
      <c r="L46" s="12"/>
      <c r="M46" s="8"/>
      <c r="N46" s="8"/>
    </row>
    <row r="47" spans="1:14" ht="19.5" customHeight="1">
      <c r="A47" s="12"/>
      <c r="B47" s="6" t="s">
        <v>62</v>
      </c>
      <c r="C47" s="16">
        <f t="shared" si="0"/>
        <v>27</v>
      </c>
      <c r="D47" s="16">
        <v>27</v>
      </c>
      <c r="E47" s="16"/>
      <c r="F47" s="16"/>
      <c r="G47" s="16"/>
      <c r="H47" s="16">
        <f t="shared" si="2"/>
        <v>2923345853</v>
      </c>
      <c r="I47" s="16">
        <v>2923345853</v>
      </c>
      <c r="J47" s="12"/>
      <c r="K47" s="12"/>
      <c r="L47" s="12"/>
      <c r="M47" s="8"/>
      <c r="N47" s="8"/>
    </row>
    <row r="48" spans="1:12" ht="19.5" customHeight="1">
      <c r="A48" s="12"/>
      <c r="B48" s="6" t="s">
        <v>66</v>
      </c>
      <c r="C48" s="16">
        <f t="shared" si="0"/>
        <v>3</v>
      </c>
      <c r="D48" s="16">
        <v>3</v>
      </c>
      <c r="E48" s="16"/>
      <c r="F48" s="16"/>
      <c r="G48" s="16"/>
      <c r="H48" s="16">
        <f t="shared" si="2"/>
        <v>369704194</v>
      </c>
      <c r="I48" s="16">
        <v>369704194</v>
      </c>
      <c r="J48" s="12"/>
      <c r="K48" s="12"/>
      <c r="L48" s="12"/>
    </row>
    <row r="49" spans="1:12" s="3" customFormat="1" ht="19.5" customHeight="1">
      <c r="A49" s="13">
        <v>3</v>
      </c>
      <c r="B49" s="7" t="s">
        <v>44</v>
      </c>
      <c r="C49" s="13">
        <f t="shared" si="0"/>
        <v>2</v>
      </c>
      <c r="D49" s="13">
        <f>SUM(D50:D51)</f>
        <v>2</v>
      </c>
      <c r="E49" s="13">
        <f aca="true" t="shared" si="10" ref="E49:L49">SUM(E50:E51)</f>
        <v>0</v>
      </c>
      <c r="F49" s="13">
        <f t="shared" si="10"/>
        <v>0</v>
      </c>
      <c r="G49" s="13">
        <f t="shared" si="10"/>
        <v>0</v>
      </c>
      <c r="H49" s="13">
        <f t="shared" si="2"/>
        <v>208705445</v>
      </c>
      <c r="I49" s="13">
        <f t="shared" si="10"/>
        <v>208705445</v>
      </c>
      <c r="J49" s="13">
        <f t="shared" si="10"/>
        <v>0</v>
      </c>
      <c r="K49" s="13">
        <f t="shared" si="10"/>
        <v>0</v>
      </c>
      <c r="L49" s="13">
        <f t="shared" si="10"/>
        <v>0</v>
      </c>
    </row>
    <row r="50" spans="1:12" ht="19.5" customHeight="1">
      <c r="A50" s="12"/>
      <c r="B50" s="6" t="s">
        <v>58</v>
      </c>
      <c r="C50" s="27">
        <f t="shared" si="0"/>
        <v>1</v>
      </c>
      <c r="D50" s="12">
        <v>1</v>
      </c>
      <c r="E50" s="12"/>
      <c r="F50" s="12"/>
      <c r="G50" s="12"/>
      <c r="H50" s="28">
        <f t="shared" si="2"/>
        <v>111656619</v>
      </c>
      <c r="I50" s="16">
        <v>111656619</v>
      </c>
      <c r="J50" s="12"/>
      <c r="K50" s="12"/>
      <c r="L50" s="12"/>
    </row>
    <row r="51" spans="1:12" ht="19.5" customHeight="1">
      <c r="A51" s="12"/>
      <c r="B51" s="6" t="s">
        <v>57</v>
      </c>
      <c r="C51" s="27">
        <f t="shared" si="0"/>
        <v>1</v>
      </c>
      <c r="D51" s="12">
        <v>1</v>
      </c>
      <c r="E51" s="12"/>
      <c r="F51" s="12"/>
      <c r="G51" s="12"/>
      <c r="H51" s="28">
        <f t="shared" si="2"/>
        <v>97048826</v>
      </c>
      <c r="I51" s="12">
        <v>97048826</v>
      </c>
      <c r="J51" s="12"/>
      <c r="K51" s="12"/>
      <c r="L51" s="12"/>
    </row>
    <row r="52" spans="1:12" s="18" customFormat="1" ht="19.5" customHeight="1">
      <c r="A52" s="19" t="s">
        <v>63</v>
      </c>
      <c r="B52" s="20" t="s">
        <v>68</v>
      </c>
      <c r="C52" s="19">
        <f t="shared" si="0"/>
        <v>32</v>
      </c>
      <c r="D52" s="19">
        <f>SUM(D53:D61)</f>
        <v>30</v>
      </c>
      <c r="E52" s="19">
        <f aca="true" t="shared" si="11" ref="E52:L52">SUM(E53:E61)</f>
        <v>0</v>
      </c>
      <c r="F52" s="19">
        <f t="shared" si="11"/>
        <v>2</v>
      </c>
      <c r="G52" s="19">
        <f t="shared" si="11"/>
        <v>0</v>
      </c>
      <c r="H52" s="19">
        <f t="shared" si="2"/>
        <v>1608121178</v>
      </c>
      <c r="I52" s="19">
        <f t="shared" si="11"/>
        <v>1506949272</v>
      </c>
      <c r="J52" s="19">
        <f t="shared" si="11"/>
        <v>0</v>
      </c>
      <c r="K52" s="19">
        <f t="shared" si="11"/>
        <v>101171906</v>
      </c>
      <c r="L52" s="19">
        <f t="shared" si="11"/>
        <v>0</v>
      </c>
    </row>
    <row r="53" spans="1:12" ht="19.5" customHeight="1">
      <c r="A53" s="12"/>
      <c r="B53" s="6" t="s">
        <v>52</v>
      </c>
      <c r="C53" s="16">
        <f t="shared" si="0"/>
        <v>7</v>
      </c>
      <c r="D53" s="16">
        <v>6</v>
      </c>
      <c r="E53" s="16"/>
      <c r="F53" s="16">
        <v>1</v>
      </c>
      <c r="G53" s="16"/>
      <c r="H53" s="16">
        <f t="shared" si="2"/>
        <v>384549132</v>
      </c>
      <c r="I53" s="16">
        <v>309531361</v>
      </c>
      <c r="J53" s="16"/>
      <c r="K53" s="16">
        <v>75017771</v>
      </c>
      <c r="L53" s="12"/>
    </row>
    <row r="54" spans="1:12" ht="19.5" customHeight="1">
      <c r="A54" s="12"/>
      <c r="B54" s="6" t="s">
        <v>54</v>
      </c>
      <c r="C54" s="16">
        <f t="shared" si="0"/>
        <v>1</v>
      </c>
      <c r="D54" s="16">
        <v>1</v>
      </c>
      <c r="E54" s="16"/>
      <c r="F54" s="16"/>
      <c r="G54" s="16"/>
      <c r="H54" s="16">
        <f t="shared" si="2"/>
        <v>55756209</v>
      </c>
      <c r="I54" s="16">
        <v>55756209</v>
      </c>
      <c r="J54" s="16"/>
      <c r="K54" s="16"/>
      <c r="L54" s="12"/>
    </row>
    <row r="55" spans="1:14" ht="19.5" customHeight="1">
      <c r="A55" s="12"/>
      <c r="B55" s="6" t="s">
        <v>55</v>
      </c>
      <c r="C55" s="16">
        <f t="shared" si="0"/>
        <v>4</v>
      </c>
      <c r="D55" s="16">
        <v>4</v>
      </c>
      <c r="E55" s="16"/>
      <c r="F55" s="16"/>
      <c r="G55" s="16"/>
      <c r="H55" s="16">
        <f t="shared" si="2"/>
        <v>211695465</v>
      </c>
      <c r="I55" s="16">
        <v>211695465</v>
      </c>
      <c r="J55" s="16"/>
      <c r="K55" s="16"/>
      <c r="L55" s="12"/>
      <c r="N55" s="8"/>
    </row>
    <row r="56" spans="1:12" ht="19.5" customHeight="1">
      <c r="A56" s="12"/>
      <c r="B56" s="6" t="s">
        <v>56</v>
      </c>
      <c r="C56" s="16">
        <f t="shared" si="0"/>
        <v>2</v>
      </c>
      <c r="D56" s="16">
        <v>2</v>
      </c>
      <c r="E56" s="16"/>
      <c r="F56" s="16"/>
      <c r="G56" s="16"/>
      <c r="H56" s="16">
        <f t="shared" si="2"/>
        <v>59524124</v>
      </c>
      <c r="I56" s="16">
        <v>59524124</v>
      </c>
      <c r="J56" s="16"/>
      <c r="K56" s="16"/>
      <c r="L56" s="12"/>
    </row>
    <row r="57" spans="1:14" ht="19.5" customHeight="1">
      <c r="A57" s="12"/>
      <c r="B57" s="6" t="s">
        <v>60</v>
      </c>
      <c r="C57" s="16">
        <f t="shared" si="0"/>
        <v>5</v>
      </c>
      <c r="D57" s="16">
        <v>5</v>
      </c>
      <c r="E57" s="16"/>
      <c r="F57" s="16"/>
      <c r="G57" s="16"/>
      <c r="H57" s="16">
        <f t="shared" si="2"/>
        <v>172504887</v>
      </c>
      <c r="I57" s="16">
        <v>172504887</v>
      </c>
      <c r="J57" s="16"/>
      <c r="K57" s="16"/>
      <c r="L57" s="12"/>
      <c r="M57" s="8"/>
      <c r="N57" s="8"/>
    </row>
    <row r="58" spans="1:14" ht="19.5" customHeight="1">
      <c r="A58" s="12"/>
      <c r="B58" s="6" t="s">
        <v>61</v>
      </c>
      <c r="C58" s="16">
        <f t="shared" si="0"/>
        <v>7</v>
      </c>
      <c r="D58" s="16">
        <v>7</v>
      </c>
      <c r="E58" s="16"/>
      <c r="F58" s="16"/>
      <c r="G58" s="16"/>
      <c r="H58" s="16">
        <f t="shared" si="2"/>
        <v>352579731</v>
      </c>
      <c r="I58" s="16">
        <v>352579731</v>
      </c>
      <c r="J58" s="16"/>
      <c r="K58" s="16"/>
      <c r="L58" s="12"/>
      <c r="N58" s="8"/>
    </row>
    <row r="59" spans="1:12" ht="19.5" customHeight="1">
      <c r="A59" s="12"/>
      <c r="B59" s="6" t="s">
        <v>53</v>
      </c>
      <c r="C59" s="16">
        <f t="shared" si="0"/>
        <v>1</v>
      </c>
      <c r="D59" s="16"/>
      <c r="E59" s="16"/>
      <c r="F59" s="16">
        <v>1</v>
      </c>
      <c r="G59" s="16"/>
      <c r="H59" s="16">
        <f t="shared" si="2"/>
        <v>26154135</v>
      </c>
      <c r="I59" s="16"/>
      <c r="J59" s="16"/>
      <c r="K59" s="16">
        <v>26154135</v>
      </c>
      <c r="L59" s="12"/>
    </row>
    <row r="60" spans="1:12" ht="19.5" customHeight="1">
      <c r="A60" s="12"/>
      <c r="B60" s="6" t="s">
        <v>58</v>
      </c>
      <c r="C60" s="16">
        <f t="shared" si="0"/>
        <v>2</v>
      </c>
      <c r="D60" s="16">
        <v>2</v>
      </c>
      <c r="E60" s="16"/>
      <c r="F60" s="16"/>
      <c r="G60" s="16"/>
      <c r="H60" s="16">
        <f t="shared" si="2"/>
        <v>60429060</v>
      </c>
      <c r="I60" s="16">
        <v>60429060</v>
      </c>
      <c r="J60" s="16"/>
      <c r="K60" s="16"/>
      <c r="L60" s="12"/>
    </row>
    <row r="61" spans="1:12" ht="19.5" customHeight="1">
      <c r="A61" s="14"/>
      <c r="B61" s="9" t="s">
        <v>66</v>
      </c>
      <c r="C61" s="17">
        <f t="shared" si="0"/>
        <v>3</v>
      </c>
      <c r="D61" s="17">
        <v>3</v>
      </c>
      <c r="E61" s="17"/>
      <c r="F61" s="17"/>
      <c r="G61" s="17"/>
      <c r="H61" s="17">
        <f t="shared" si="2"/>
        <v>284928435</v>
      </c>
      <c r="I61" s="17">
        <v>284928435</v>
      </c>
      <c r="J61" s="17"/>
      <c r="K61" s="17"/>
      <c r="L61" s="14"/>
    </row>
    <row r="62" spans="1:13" s="3" customFormat="1" ht="28.5" customHeight="1">
      <c r="A62" s="29"/>
      <c r="B62" s="30" t="s">
        <v>67</v>
      </c>
      <c r="C62" s="29">
        <f t="shared" si="0"/>
        <v>255</v>
      </c>
      <c r="D62" s="29">
        <f>D7+D8+D24+D52</f>
        <v>252</v>
      </c>
      <c r="E62" s="29">
        <f aca="true" t="shared" si="12" ref="E62:L62">E7+E8+E24+E52</f>
        <v>0</v>
      </c>
      <c r="F62" s="29">
        <f t="shared" si="12"/>
        <v>3</v>
      </c>
      <c r="G62" s="29">
        <f t="shared" si="12"/>
        <v>0</v>
      </c>
      <c r="H62" s="29">
        <f t="shared" si="2"/>
        <v>24042540331</v>
      </c>
      <c r="I62" s="29">
        <f t="shared" si="12"/>
        <v>23868609212</v>
      </c>
      <c r="J62" s="29">
        <f t="shared" si="12"/>
        <v>0</v>
      </c>
      <c r="K62" s="29">
        <f t="shared" si="12"/>
        <v>173931119</v>
      </c>
      <c r="L62" s="29">
        <f t="shared" si="12"/>
        <v>0</v>
      </c>
      <c r="M62" s="3">
        <f>SUM(I62:K62)</f>
        <v>24042540331</v>
      </c>
    </row>
  </sheetData>
  <mergeCells count="6">
    <mergeCell ref="A3:L3"/>
    <mergeCell ref="A2:L2"/>
    <mergeCell ref="C5:G5"/>
    <mergeCell ref="H5:L5"/>
    <mergeCell ref="A5:A6"/>
    <mergeCell ref="B5:B6"/>
  </mergeCells>
  <printOptions/>
  <pageMargins left="0.2362204724409449" right="0.15748031496062992" top="0.2755905511811024" bottom="0.7086614173228347" header="0.1968503937007874" footer="0.11811023622047245"/>
  <pageSetup horizontalDpi="600" verticalDpi="600" orientation="landscape" paperSize="9" r:id="rId1"/>
  <headerFooter alignWithMargins="0">
    <oddFooter>&amp;C&amp;10
&amp;P - Biểu 2&amp;14 &amp;10 2016&amp;14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2"/>
  <sheetViews>
    <sheetView workbookViewId="0" topLeftCell="A1">
      <pane xSplit="2" ySplit="6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5" sqref="H5:L5"/>
    </sheetView>
  </sheetViews>
  <sheetFormatPr defaultColWidth="8.88671875" defaultRowHeight="18.75"/>
  <cols>
    <col min="1" max="1" width="4.5546875" style="10" customWidth="1"/>
    <col min="2" max="2" width="19.99609375" style="1" customWidth="1"/>
    <col min="3" max="3" width="7.4453125" style="23" customWidth="1"/>
    <col min="4" max="4" width="8.77734375" style="10" customWidth="1"/>
    <col min="5" max="5" width="6.77734375" style="10" customWidth="1"/>
    <col min="6" max="6" width="7.21484375" style="10" customWidth="1"/>
    <col min="7" max="7" width="6.6640625" style="10" customWidth="1"/>
    <col min="8" max="8" width="12.4453125" style="10" customWidth="1"/>
    <col min="9" max="9" width="12.5546875" style="10" customWidth="1"/>
    <col min="10" max="10" width="8.99609375" style="10" customWidth="1"/>
    <col min="11" max="11" width="10.21484375" style="10" customWidth="1"/>
    <col min="12" max="12" width="8.21484375" style="10" customWidth="1"/>
    <col min="13" max="14" width="9.3359375" style="1" bestFit="1" customWidth="1"/>
    <col min="15" max="16384" width="8.88671875" style="1" customWidth="1"/>
  </cols>
  <sheetData>
    <row r="2" spans="1:12" ht="12.75">
      <c r="A2" s="222" t="s">
        <v>72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2.75">
      <c r="A3" s="231" t="s">
        <v>30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ht="12.75">
      <c r="L4" s="15" t="s">
        <v>31</v>
      </c>
    </row>
    <row r="5" spans="1:12" ht="33.75" customHeight="1">
      <c r="A5" s="227" t="s">
        <v>28</v>
      </c>
      <c r="B5" s="227" t="s">
        <v>2</v>
      </c>
      <c r="C5" s="224" t="s">
        <v>73</v>
      </c>
      <c r="D5" s="225"/>
      <c r="E5" s="225"/>
      <c r="F5" s="225"/>
      <c r="G5" s="226"/>
      <c r="H5" s="224" t="s">
        <v>69</v>
      </c>
      <c r="I5" s="225"/>
      <c r="J5" s="225"/>
      <c r="K5" s="225"/>
      <c r="L5" s="226"/>
    </row>
    <row r="6" spans="1:12" ht="119.25" customHeight="1">
      <c r="A6" s="228"/>
      <c r="B6" s="228"/>
      <c r="C6" s="24" t="s">
        <v>18</v>
      </c>
      <c r="D6" s="2" t="s">
        <v>19</v>
      </c>
      <c r="E6" s="2" t="s">
        <v>20</v>
      </c>
      <c r="F6" s="2" t="s">
        <v>21</v>
      </c>
      <c r="G6" s="2" t="s">
        <v>22</v>
      </c>
      <c r="H6" s="2" t="s">
        <v>23</v>
      </c>
      <c r="I6" s="2" t="s">
        <v>24</v>
      </c>
      <c r="J6" s="2" t="s">
        <v>25</v>
      </c>
      <c r="K6" s="2" t="s">
        <v>26</v>
      </c>
      <c r="L6" s="2" t="s">
        <v>27</v>
      </c>
    </row>
    <row r="7" spans="1:12" s="18" customFormat="1" ht="19.5" customHeight="1">
      <c r="A7" s="21" t="s">
        <v>32</v>
      </c>
      <c r="B7" s="22" t="s">
        <v>64</v>
      </c>
      <c r="C7" s="37">
        <f>SUM(D7:G7)</f>
        <v>1</v>
      </c>
      <c r="D7" s="19">
        <v>1</v>
      </c>
      <c r="E7" s="19"/>
      <c r="F7" s="19"/>
      <c r="G7" s="19"/>
      <c r="H7" s="34">
        <f>SUM(I7:L7)</f>
        <v>170066204</v>
      </c>
      <c r="I7" s="34">
        <v>170066204</v>
      </c>
      <c r="J7" s="21"/>
      <c r="K7" s="21"/>
      <c r="L7" s="21"/>
    </row>
    <row r="8" spans="1:12" s="18" customFormat="1" ht="19.5" customHeight="1">
      <c r="A8" s="19" t="s">
        <v>37</v>
      </c>
      <c r="B8" s="20" t="s">
        <v>33</v>
      </c>
      <c r="C8" s="38">
        <f>C9+C13</f>
        <v>7</v>
      </c>
      <c r="D8" s="35">
        <f aca="true" t="shared" si="0" ref="D8:L8">D9+D13</f>
        <v>7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958372011</v>
      </c>
      <c r="I8" s="35">
        <f t="shared" si="0"/>
        <v>958372011</v>
      </c>
      <c r="J8" s="35">
        <f t="shared" si="0"/>
        <v>0</v>
      </c>
      <c r="K8" s="35">
        <f t="shared" si="0"/>
        <v>0</v>
      </c>
      <c r="L8" s="35">
        <f t="shared" si="0"/>
        <v>0</v>
      </c>
    </row>
    <row r="9" spans="1:12" s="4" customFormat="1" ht="19.5" customHeight="1">
      <c r="A9" s="11" t="s">
        <v>34</v>
      </c>
      <c r="B9" s="5" t="s">
        <v>35</v>
      </c>
      <c r="C9" s="39">
        <f>SUM(C10:C12)</f>
        <v>4</v>
      </c>
      <c r="D9" s="11">
        <f>SUM(D10:D12)</f>
        <v>4</v>
      </c>
      <c r="E9" s="11">
        <f aca="true" t="shared" si="1" ref="E9:L9">SUM(E10:E12)</f>
        <v>0</v>
      </c>
      <c r="F9" s="11">
        <f t="shared" si="1"/>
        <v>0</v>
      </c>
      <c r="G9" s="11">
        <f t="shared" si="1"/>
        <v>0</v>
      </c>
      <c r="H9" s="11">
        <f t="shared" si="1"/>
        <v>630138886</v>
      </c>
      <c r="I9" s="11">
        <f t="shared" si="1"/>
        <v>630138886</v>
      </c>
      <c r="J9" s="11">
        <f t="shared" si="1"/>
        <v>0</v>
      </c>
      <c r="K9" s="11">
        <f t="shared" si="1"/>
        <v>0</v>
      </c>
      <c r="L9" s="11">
        <f t="shared" si="1"/>
        <v>0</v>
      </c>
    </row>
    <row r="10" spans="1:12" ht="19.5" customHeight="1">
      <c r="A10" s="12">
        <v>2</v>
      </c>
      <c r="B10" s="6" t="s">
        <v>46</v>
      </c>
      <c r="C10" s="40">
        <f>SUM(D10:G10)</f>
        <v>1</v>
      </c>
      <c r="D10" s="31">
        <v>1</v>
      </c>
      <c r="E10" s="31"/>
      <c r="F10" s="31"/>
      <c r="G10" s="31"/>
      <c r="H10" s="31">
        <f>SUM(I10:L10)</f>
        <v>105986691</v>
      </c>
      <c r="I10" s="31">
        <v>105986691</v>
      </c>
      <c r="J10" s="12"/>
      <c r="K10" s="12"/>
      <c r="L10" s="12"/>
    </row>
    <row r="11" spans="1:14" ht="19.5" customHeight="1">
      <c r="A11" s="12">
        <v>3</v>
      </c>
      <c r="B11" s="6" t="s">
        <v>47</v>
      </c>
      <c r="C11" s="40">
        <f>SUM(D11:G11)</f>
        <v>2</v>
      </c>
      <c r="D11" s="31">
        <v>2</v>
      </c>
      <c r="E11" s="31"/>
      <c r="F11" s="31"/>
      <c r="G11" s="31"/>
      <c r="H11" s="31">
        <f>SUM(I11:L11)</f>
        <v>382535855</v>
      </c>
      <c r="I11" s="31">
        <v>382535855</v>
      </c>
      <c r="J11" s="12"/>
      <c r="K11" s="12"/>
      <c r="L11" s="12"/>
      <c r="N11" s="8"/>
    </row>
    <row r="12" spans="1:12" ht="19.5" customHeight="1">
      <c r="A12" s="12"/>
      <c r="B12" s="6" t="s">
        <v>71</v>
      </c>
      <c r="C12" s="40">
        <f>SUM(D12:G12)</f>
        <v>1</v>
      </c>
      <c r="D12" s="31">
        <v>1</v>
      </c>
      <c r="E12" s="31"/>
      <c r="F12" s="31"/>
      <c r="G12" s="31"/>
      <c r="H12" s="31">
        <f>SUM(I12:L12)</f>
        <v>141616340</v>
      </c>
      <c r="I12" s="31">
        <v>141616340</v>
      </c>
      <c r="J12" s="12"/>
      <c r="K12" s="12"/>
      <c r="L12" s="12"/>
    </row>
    <row r="13" spans="1:12" s="4" customFormat="1" ht="19.5" customHeight="1">
      <c r="A13" s="11" t="s">
        <v>42</v>
      </c>
      <c r="B13" s="5" t="s">
        <v>43</v>
      </c>
      <c r="C13" s="41">
        <f>SUM(C14:C16)</f>
        <v>3</v>
      </c>
      <c r="D13" s="33">
        <f aca="true" t="shared" si="2" ref="D13:L13">SUM(D14:D16)</f>
        <v>3</v>
      </c>
      <c r="E13" s="33">
        <f t="shared" si="2"/>
        <v>0</v>
      </c>
      <c r="F13" s="33">
        <f t="shared" si="2"/>
        <v>0</v>
      </c>
      <c r="G13" s="33">
        <f t="shared" si="2"/>
        <v>0</v>
      </c>
      <c r="H13" s="33">
        <f t="shared" si="2"/>
        <v>328233125</v>
      </c>
      <c r="I13" s="33">
        <f t="shared" si="2"/>
        <v>328233125</v>
      </c>
      <c r="J13" s="33">
        <f t="shared" si="2"/>
        <v>0</v>
      </c>
      <c r="K13" s="33">
        <f t="shared" si="2"/>
        <v>0</v>
      </c>
      <c r="L13" s="33">
        <f t="shared" si="2"/>
        <v>0</v>
      </c>
    </row>
    <row r="14" spans="1:12" ht="19.5" customHeight="1">
      <c r="A14" s="12"/>
      <c r="B14" s="6" t="s">
        <v>62</v>
      </c>
      <c r="C14" s="40">
        <f>SUM(D14:G14)</f>
        <v>1</v>
      </c>
      <c r="D14" s="31">
        <v>1</v>
      </c>
      <c r="E14" s="31"/>
      <c r="F14" s="31"/>
      <c r="G14" s="31"/>
      <c r="H14" s="31">
        <f>SUM(I14:L14)</f>
        <v>129325370</v>
      </c>
      <c r="I14" s="31">
        <v>129325370</v>
      </c>
      <c r="J14" s="12"/>
      <c r="K14" s="12"/>
      <c r="L14" s="12"/>
    </row>
    <row r="15" spans="1:12" ht="19.5" customHeight="1">
      <c r="A15" s="12"/>
      <c r="B15" s="6" t="s">
        <v>546</v>
      </c>
      <c r="C15" s="40">
        <v>1</v>
      </c>
      <c r="D15" s="31">
        <v>1</v>
      </c>
      <c r="E15" s="31"/>
      <c r="F15" s="31"/>
      <c r="G15" s="31"/>
      <c r="H15" s="31">
        <f>SUM(I15:L15)</f>
        <v>62424530</v>
      </c>
      <c r="I15" s="31">
        <v>62424530</v>
      </c>
      <c r="J15" s="12"/>
      <c r="K15" s="12"/>
      <c r="L15" s="12"/>
    </row>
    <row r="16" spans="1:12" ht="19.5" customHeight="1">
      <c r="A16" s="12"/>
      <c r="B16" s="6" t="s">
        <v>70</v>
      </c>
      <c r="C16" s="40">
        <f>SUM(D16:G16)</f>
        <v>1</v>
      </c>
      <c r="D16" s="31">
        <v>1</v>
      </c>
      <c r="E16" s="31"/>
      <c r="F16" s="31"/>
      <c r="G16" s="31"/>
      <c r="H16" s="31">
        <f>SUM(I16:L16)</f>
        <v>136483225</v>
      </c>
      <c r="I16" s="31">
        <v>136483225</v>
      </c>
      <c r="J16" s="12"/>
      <c r="K16" s="12"/>
      <c r="L16" s="12"/>
    </row>
    <row r="17" spans="1:12" s="18" customFormat="1" ht="19.5" customHeight="1">
      <c r="A17" s="19" t="s">
        <v>45</v>
      </c>
      <c r="B17" s="20" t="s">
        <v>38</v>
      </c>
      <c r="C17" s="42">
        <f>C18+C22</f>
        <v>134</v>
      </c>
      <c r="D17" s="34">
        <f aca="true" t="shared" si="3" ref="D17:L17">D18+D22</f>
        <v>134</v>
      </c>
      <c r="E17" s="34">
        <f t="shared" si="3"/>
        <v>0</v>
      </c>
      <c r="F17" s="34">
        <f t="shared" si="3"/>
        <v>0</v>
      </c>
      <c r="G17" s="34">
        <f t="shared" si="3"/>
        <v>0</v>
      </c>
      <c r="H17" s="34">
        <f t="shared" si="3"/>
        <v>15625551125</v>
      </c>
      <c r="I17" s="34">
        <f t="shared" si="3"/>
        <v>15625551125</v>
      </c>
      <c r="J17" s="34">
        <f t="shared" si="3"/>
        <v>0</v>
      </c>
      <c r="K17" s="34">
        <f t="shared" si="3"/>
        <v>0</v>
      </c>
      <c r="L17" s="34">
        <f t="shared" si="3"/>
        <v>0</v>
      </c>
    </row>
    <row r="18" spans="1:12" s="4" customFormat="1" ht="19.5" customHeight="1">
      <c r="A18" s="11">
        <v>1</v>
      </c>
      <c r="B18" s="5" t="s">
        <v>35</v>
      </c>
      <c r="C18" s="41">
        <f>SUM(C19:C21)</f>
        <v>41</v>
      </c>
      <c r="D18" s="33">
        <f aca="true" t="shared" si="4" ref="D18:L18">SUM(D19:D21)</f>
        <v>41</v>
      </c>
      <c r="E18" s="33">
        <f t="shared" si="4"/>
        <v>0</v>
      </c>
      <c r="F18" s="33">
        <f t="shared" si="4"/>
        <v>0</v>
      </c>
      <c r="G18" s="33">
        <f t="shared" si="4"/>
        <v>0</v>
      </c>
      <c r="H18" s="33">
        <f t="shared" si="4"/>
        <v>4421806169</v>
      </c>
      <c r="I18" s="33">
        <f t="shared" si="4"/>
        <v>4421806169</v>
      </c>
      <c r="J18" s="33">
        <f t="shared" si="4"/>
        <v>0</v>
      </c>
      <c r="K18" s="33">
        <f t="shared" si="4"/>
        <v>0</v>
      </c>
      <c r="L18" s="33">
        <f t="shared" si="4"/>
        <v>0</v>
      </c>
    </row>
    <row r="19" spans="1:14" ht="19.5" customHeight="1">
      <c r="A19" s="12">
        <v>1</v>
      </c>
      <c r="B19" s="6" t="s">
        <v>39</v>
      </c>
      <c r="C19" s="40">
        <f>SUM(D19:G19)</f>
        <v>22</v>
      </c>
      <c r="D19" s="31">
        <v>22</v>
      </c>
      <c r="E19" s="31"/>
      <c r="F19" s="31"/>
      <c r="G19" s="31"/>
      <c r="H19" s="31">
        <f>SUM(I19:L19)</f>
        <v>1989817396</v>
      </c>
      <c r="I19" s="31">
        <v>1989817396</v>
      </c>
      <c r="J19" s="16"/>
      <c r="K19" s="16"/>
      <c r="L19" s="12"/>
      <c r="M19" s="8"/>
      <c r="N19" s="8"/>
    </row>
    <row r="20" spans="1:14" ht="19.5" customHeight="1">
      <c r="A20" s="12">
        <v>2</v>
      </c>
      <c r="B20" s="6" t="s">
        <v>40</v>
      </c>
      <c r="C20" s="40">
        <f>SUM(D20:G20)</f>
        <v>12</v>
      </c>
      <c r="D20" s="31">
        <v>12</v>
      </c>
      <c r="E20" s="31"/>
      <c r="F20" s="31"/>
      <c r="G20" s="31"/>
      <c r="H20" s="31">
        <f>SUM(I20:L20)</f>
        <v>1776159603</v>
      </c>
      <c r="I20" s="31">
        <v>1776159603</v>
      </c>
      <c r="J20" s="16"/>
      <c r="K20" s="16"/>
      <c r="L20" s="12"/>
      <c r="M20" s="8"/>
      <c r="N20" s="8"/>
    </row>
    <row r="21" spans="1:17" ht="19.5" customHeight="1">
      <c r="A21" s="12">
        <v>3</v>
      </c>
      <c r="B21" s="6" t="s">
        <v>41</v>
      </c>
      <c r="C21" s="40">
        <f>SUM(D21:G21)</f>
        <v>7</v>
      </c>
      <c r="D21" s="31">
        <v>7</v>
      </c>
      <c r="E21" s="31"/>
      <c r="F21" s="31"/>
      <c r="G21" s="31"/>
      <c r="H21" s="31">
        <f>SUM(I21:L21)</f>
        <v>655829170</v>
      </c>
      <c r="I21" s="31">
        <v>655829170</v>
      </c>
      <c r="J21" s="16"/>
      <c r="K21" s="16"/>
      <c r="L21" s="12"/>
      <c r="M21" s="8"/>
      <c r="N21" s="8"/>
      <c r="O21" s="8"/>
      <c r="P21" s="8"/>
      <c r="Q21" s="8"/>
    </row>
    <row r="22" spans="1:12" s="4" customFormat="1" ht="19.5" customHeight="1">
      <c r="A22" s="11" t="s">
        <v>42</v>
      </c>
      <c r="B22" s="5" t="s">
        <v>43</v>
      </c>
      <c r="C22" s="41">
        <f>C23+C27+C38</f>
        <v>93</v>
      </c>
      <c r="D22" s="33">
        <f aca="true" t="shared" si="5" ref="D22:L22">D23+D27+D38</f>
        <v>93</v>
      </c>
      <c r="E22" s="33">
        <f t="shared" si="5"/>
        <v>0</v>
      </c>
      <c r="F22" s="33">
        <f t="shared" si="5"/>
        <v>0</v>
      </c>
      <c r="G22" s="33">
        <f t="shared" si="5"/>
        <v>0</v>
      </c>
      <c r="H22" s="33">
        <f t="shared" si="5"/>
        <v>11203744956</v>
      </c>
      <c r="I22" s="33">
        <f t="shared" si="5"/>
        <v>11203744956</v>
      </c>
      <c r="J22" s="33">
        <f t="shared" si="5"/>
        <v>0</v>
      </c>
      <c r="K22" s="33">
        <f t="shared" si="5"/>
        <v>0</v>
      </c>
      <c r="L22" s="33">
        <f t="shared" si="5"/>
        <v>0</v>
      </c>
    </row>
    <row r="23" spans="1:12" s="3" customFormat="1" ht="19.5" customHeight="1">
      <c r="A23" s="13">
        <v>1</v>
      </c>
      <c r="B23" s="7" t="s">
        <v>39</v>
      </c>
      <c r="C23" s="41">
        <f>SUM(C24:C26)</f>
        <v>4</v>
      </c>
      <c r="D23" s="33">
        <f aca="true" t="shared" si="6" ref="D23:L23">SUM(D24:D26)</f>
        <v>4</v>
      </c>
      <c r="E23" s="33">
        <f t="shared" si="6"/>
        <v>0</v>
      </c>
      <c r="F23" s="33">
        <f t="shared" si="6"/>
        <v>0</v>
      </c>
      <c r="G23" s="33">
        <f t="shared" si="6"/>
        <v>0</v>
      </c>
      <c r="H23" s="33">
        <f t="shared" si="6"/>
        <v>372333434</v>
      </c>
      <c r="I23" s="33">
        <f t="shared" si="6"/>
        <v>372333434</v>
      </c>
      <c r="J23" s="33">
        <f t="shared" si="6"/>
        <v>0</v>
      </c>
      <c r="K23" s="33">
        <f t="shared" si="6"/>
        <v>0</v>
      </c>
      <c r="L23" s="33">
        <f t="shared" si="6"/>
        <v>0</v>
      </c>
    </row>
    <row r="24" spans="1:14" ht="19.5" customHeight="1">
      <c r="A24" s="12"/>
      <c r="B24" s="6" t="s">
        <v>58</v>
      </c>
      <c r="C24" s="40">
        <f>SUM(D24:G24)</f>
        <v>1</v>
      </c>
      <c r="D24" s="31">
        <v>1</v>
      </c>
      <c r="E24" s="31"/>
      <c r="F24" s="31"/>
      <c r="G24" s="31"/>
      <c r="H24" s="31">
        <f>SUM(I24:L24)</f>
        <v>86376207</v>
      </c>
      <c r="I24" s="31">
        <v>86376207</v>
      </c>
      <c r="J24" s="12"/>
      <c r="K24" s="12"/>
      <c r="L24" s="12"/>
      <c r="N24" s="8"/>
    </row>
    <row r="25" spans="1:12" ht="19.5" customHeight="1">
      <c r="A25" s="12"/>
      <c r="B25" s="6" t="s">
        <v>62</v>
      </c>
      <c r="C25" s="40">
        <f>SUM(D25:G25)</f>
        <v>2</v>
      </c>
      <c r="D25" s="31">
        <v>2</v>
      </c>
      <c r="E25" s="31"/>
      <c r="F25" s="31"/>
      <c r="G25" s="31"/>
      <c r="H25" s="31">
        <f>SUM(I25:L25)</f>
        <v>206853473</v>
      </c>
      <c r="I25" s="31">
        <v>206853473</v>
      </c>
      <c r="J25" s="12"/>
      <c r="K25" s="12"/>
      <c r="L25" s="12"/>
    </row>
    <row r="26" spans="1:12" ht="19.5" customHeight="1">
      <c r="A26" s="12"/>
      <c r="B26" s="6" t="s">
        <v>61</v>
      </c>
      <c r="C26" s="40">
        <f>SUM(D26:G26)</f>
        <v>1</v>
      </c>
      <c r="D26" s="31">
        <v>1</v>
      </c>
      <c r="E26" s="31"/>
      <c r="F26" s="31"/>
      <c r="G26" s="31"/>
      <c r="H26" s="31">
        <f>SUM(I26:L26)</f>
        <v>79103754</v>
      </c>
      <c r="I26" s="31">
        <v>79103754</v>
      </c>
      <c r="J26" s="12"/>
      <c r="K26" s="12"/>
      <c r="L26" s="12"/>
    </row>
    <row r="27" spans="1:12" s="3" customFormat="1" ht="19.5" customHeight="1">
      <c r="A27" s="13">
        <v>2</v>
      </c>
      <c r="B27" s="7" t="s">
        <v>40</v>
      </c>
      <c r="C27" s="43">
        <f>SUM(C28:C37)</f>
        <v>84</v>
      </c>
      <c r="D27" s="32">
        <f aca="true" t="shared" si="7" ref="D27:L27">SUM(D28:D37)</f>
        <v>84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10248348383</v>
      </c>
      <c r="I27" s="32">
        <f t="shared" si="7"/>
        <v>10248348383</v>
      </c>
      <c r="J27" s="32">
        <f t="shared" si="7"/>
        <v>0</v>
      </c>
      <c r="K27" s="32">
        <f t="shared" si="7"/>
        <v>0</v>
      </c>
      <c r="L27" s="32">
        <f t="shared" si="7"/>
        <v>0</v>
      </c>
    </row>
    <row r="28" spans="1:12" ht="19.5" customHeight="1">
      <c r="A28" s="12"/>
      <c r="B28" s="6" t="s">
        <v>52</v>
      </c>
      <c r="C28" s="40">
        <f aca="true" t="shared" si="8" ref="C28:C37">SUM(D28:G28)</f>
        <v>1</v>
      </c>
      <c r="D28" s="31">
        <v>1</v>
      </c>
      <c r="E28" s="31"/>
      <c r="F28" s="31"/>
      <c r="G28" s="31"/>
      <c r="H28" s="31">
        <f aca="true" t="shared" si="9" ref="H28:H37">SUM(I28:L28)</f>
        <v>77739560</v>
      </c>
      <c r="I28" s="31">
        <v>77739560</v>
      </c>
      <c r="J28" s="12"/>
      <c r="K28" s="12"/>
      <c r="L28" s="12"/>
    </row>
    <row r="29" spans="1:14" ht="19.5" customHeight="1">
      <c r="A29" s="12"/>
      <c r="B29" s="6" t="s">
        <v>54</v>
      </c>
      <c r="C29" s="40">
        <f t="shared" si="8"/>
        <v>6</v>
      </c>
      <c r="D29" s="31">
        <v>6</v>
      </c>
      <c r="E29" s="31"/>
      <c r="F29" s="31"/>
      <c r="G29" s="31"/>
      <c r="H29" s="31">
        <f t="shared" si="9"/>
        <v>757397245</v>
      </c>
      <c r="I29" s="31">
        <v>757397245</v>
      </c>
      <c r="J29" s="12"/>
      <c r="K29" s="12"/>
      <c r="L29" s="12"/>
      <c r="M29" s="8"/>
      <c r="N29" s="8"/>
    </row>
    <row r="30" spans="1:14" ht="19.5" customHeight="1">
      <c r="A30" s="12"/>
      <c r="B30" s="6" t="s">
        <v>55</v>
      </c>
      <c r="C30" s="40">
        <f t="shared" si="8"/>
        <v>3</v>
      </c>
      <c r="D30" s="31">
        <v>3</v>
      </c>
      <c r="E30" s="31"/>
      <c r="F30" s="31"/>
      <c r="G30" s="31"/>
      <c r="H30" s="31">
        <f t="shared" si="9"/>
        <v>399748372</v>
      </c>
      <c r="I30" s="31">
        <v>399748372</v>
      </c>
      <c r="J30" s="12"/>
      <c r="K30" s="12"/>
      <c r="L30" s="12"/>
      <c r="N30" s="8"/>
    </row>
    <row r="31" spans="1:14" ht="19.5" customHeight="1">
      <c r="A31" s="12"/>
      <c r="B31" s="6" t="s">
        <v>57</v>
      </c>
      <c r="C31" s="40">
        <f t="shared" si="8"/>
        <v>7</v>
      </c>
      <c r="D31" s="31">
        <v>7</v>
      </c>
      <c r="E31" s="31"/>
      <c r="F31" s="31"/>
      <c r="G31" s="31"/>
      <c r="H31" s="31">
        <f t="shared" si="9"/>
        <v>983221328</v>
      </c>
      <c r="I31" s="31">
        <v>983221328</v>
      </c>
      <c r="J31" s="12"/>
      <c r="K31" s="12"/>
      <c r="L31" s="12"/>
      <c r="M31" s="8"/>
      <c r="N31" s="8"/>
    </row>
    <row r="32" spans="1:14" ht="19.5" customHeight="1">
      <c r="A32" s="12"/>
      <c r="B32" s="6" t="s">
        <v>58</v>
      </c>
      <c r="C32" s="40">
        <f t="shared" si="8"/>
        <v>9</v>
      </c>
      <c r="D32" s="31">
        <v>9</v>
      </c>
      <c r="E32" s="31"/>
      <c r="F32" s="31"/>
      <c r="G32" s="31"/>
      <c r="H32" s="31">
        <f t="shared" si="9"/>
        <v>1129023515</v>
      </c>
      <c r="I32" s="31">
        <v>1129023515</v>
      </c>
      <c r="J32" s="12"/>
      <c r="K32" s="12"/>
      <c r="L32" s="12"/>
      <c r="M32" s="8"/>
      <c r="N32" s="8"/>
    </row>
    <row r="33" spans="1:14" ht="19.5" customHeight="1">
      <c r="A33" s="12"/>
      <c r="B33" s="6" t="s">
        <v>59</v>
      </c>
      <c r="C33" s="40">
        <f t="shared" si="8"/>
        <v>6</v>
      </c>
      <c r="D33" s="31">
        <v>6</v>
      </c>
      <c r="E33" s="31"/>
      <c r="F33" s="31"/>
      <c r="G33" s="31"/>
      <c r="H33" s="31">
        <f t="shared" si="9"/>
        <v>734986636</v>
      </c>
      <c r="I33" s="31">
        <v>734986636</v>
      </c>
      <c r="J33" s="12"/>
      <c r="K33" s="12"/>
      <c r="L33" s="12"/>
      <c r="M33" s="8"/>
      <c r="N33" s="8"/>
    </row>
    <row r="34" spans="1:14" ht="19.5" customHeight="1">
      <c r="A34" s="12"/>
      <c r="B34" s="6" t="s">
        <v>60</v>
      </c>
      <c r="C34" s="40">
        <f t="shared" si="8"/>
        <v>5</v>
      </c>
      <c r="D34" s="31">
        <v>5</v>
      </c>
      <c r="E34" s="31"/>
      <c r="F34" s="31"/>
      <c r="G34" s="31"/>
      <c r="H34" s="31">
        <f t="shared" si="9"/>
        <v>439651426</v>
      </c>
      <c r="I34" s="31">
        <v>439651426</v>
      </c>
      <c r="J34" s="12"/>
      <c r="K34" s="12"/>
      <c r="L34" s="12"/>
      <c r="M34" s="8"/>
      <c r="N34" s="8"/>
    </row>
    <row r="35" spans="1:14" ht="19.5" customHeight="1">
      <c r="A35" s="12"/>
      <c r="B35" s="6" t="s">
        <v>61</v>
      </c>
      <c r="C35" s="40">
        <f t="shared" si="8"/>
        <v>10</v>
      </c>
      <c r="D35" s="31">
        <v>10</v>
      </c>
      <c r="E35" s="31"/>
      <c r="F35" s="31"/>
      <c r="G35" s="31"/>
      <c r="H35" s="31">
        <f t="shared" si="9"/>
        <v>1348226694</v>
      </c>
      <c r="I35" s="31">
        <v>1348226694</v>
      </c>
      <c r="J35" s="12"/>
      <c r="K35" s="12"/>
      <c r="L35" s="12"/>
      <c r="M35" s="8"/>
      <c r="N35" s="8"/>
    </row>
    <row r="36" spans="1:14" ht="19.5" customHeight="1">
      <c r="A36" s="12"/>
      <c r="B36" s="6" t="s">
        <v>62</v>
      </c>
      <c r="C36" s="40">
        <f t="shared" si="8"/>
        <v>32</v>
      </c>
      <c r="D36" s="31">
        <v>32</v>
      </c>
      <c r="E36" s="31"/>
      <c r="F36" s="31"/>
      <c r="G36" s="31"/>
      <c r="H36" s="31">
        <f t="shared" si="9"/>
        <v>3875005311</v>
      </c>
      <c r="I36" s="31">
        <v>3875005311</v>
      </c>
      <c r="J36" s="12"/>
      <c r="K36" s="12"/>
      <c r="L36" s="12"/>
      <c r="M36" s="8"/>
      <c r="N36" s="8"/>
    </row>
    <row r="37" spans="1:12" ht="19.5" customHeight="1">
      <c r="A37" s="12"/>
      <c r="B37" s="6" t="s">
        <v>66</v>
      </c>
      <c r="C37" s="40">
        <f t="shared" si="8"/>
        <v>5</v>
      </c>
      <c r="D37" s="31">
        <v>5</v>
      </c>
      <c r="E37" s="31"/>
      <c r="F37" s="31"/>
      <c r="G37" s="31"/>
      <c r="H37" s="31">
        <f t="shared" si="9"/>
        <v>503348296</v>
      </c>
      <c r="I37" s="31">
        <v>503348296</v>
      </c>
      <c r="J37" s="12"/>
      <c r="K37" s="12"/>
      <c r="L37" s="12"/>
    </row>
    <row r="38" spans="1:12" s="3" customFormat="1" ht="19.5" customHeight="1">
      <c r="A38" s="13">
        <v>3</v>
      </c>
      <c r="B38" s="7" t="s">
        <v>44</v>
      </c>
      <c r="C38" s="43">
        <f>SUM(C39:C42)</f>
        <v>5</v>
      </c>
      <c r="D38" s="32">
        <f aca="true" t="shared" si="10" ref="D38:L38">SUM(D39:D42)</f>
        <v>5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583063139</v>
      </c>
      <c r="I38" s="32">
        <f t="shared" si="10"/>
        <v>583063139</v>
      </c>
      <c r="J38" s="32">
        <f t="shared" si="10"/>
        <v>0</v>
      </c>
      <c r="K38" s="32">
        <f t="shared" si="10"/>
        <v>0</v>
      </c>
      <c r="L38" s="32">
        <f t="shared" si="10"/>
        <v>0</v>
      </c>
    </row>
    <row r="39" spans="1:12" ht="19.5" customHeight="1">
      <c r="A39" s="12"/>
      <c r="B39" s="6" t="s">
        <v>57</v>
      </c>
      <c r="C39" s="40">
        <f>SUM(D39:G39)</f>
        <v>2</v>
      </c>
      <c r="D39" s="31">
        <v>2</v>
      </c>
      <c r="E39" s="31"/>
      <c r="F39" s="31"/>
      <c r="G39" s="31"/>
      <c r="H39" s="31">
        <f>SUM(I39:L39)</f>
        <v>262126397</v>
      </c>
      <c r="I39" s="31">
        <v>262126397</v>
      </c>
      <c r="J39" s="12"/>
      <c r="K39" s="12"/>
      <c r="L39" s="12"/>
    </row>
    <row r="40" spans="1:12" ht="19.5" customHeight="1">
      <c r="A40" s="12"/>
      <c r="B40" s="6" t="s">
        <v>61</v>
      </c>
      <c r="C40" s="40">
        <f>SUM(D40:G40)</f>
        <v>1</v>
      </c>
      <c r="D40" s="31">
        <v>1</v>
      </c>
      <c r="E40" s="31"/>
      <c r="F40" s="31"/>
      <c r="G40" s="31"/>
      <c r="H40" s="31">
        <f>SUM(I40:L40)</f>
        <v>94307751</v>
      </c>
      <c r="I40" s="31">
        <v>94307751</v>
      </c>
      <c r="J40" s="12"/>
      <c r="K40" s="12"/>
      <c r="L40" s="12"/>
    </row>
    <row r="41" spans="1:12" ht="19.5" customHeight="1">
      <c r="A41" s="12"/>
      <c r="B41" s="6" t="s">
        <v>62</v>
      </c>
      <c r="C41" s="40">
        <f>SUM(D41:G41)</f>
        <v>1</v>
      </c>
      <c r="D41" s="31">
        <v>1</v>
      </c>
      <c r="E41" s="31"/>
      <c r="F41" s="31"/>
      <c r="G41" s="31"/>
      <c r="H41" s="31">
        <f>SUM(I41:L41)</f>
        <v>109319322</v>
      </c>
      <c r="I41" s="31">
        <v>109319322</v>
      </c>
      <c r="J41" s="12"/>
      <c r="K41" s="12"/>
      <c r="L41" s="12"/>
    </row>
    <row r="42" spans="1:12" ht="19.5" customHeight="1">
      <c r="A42" s="12"/>
      <c r="B42" s="6" t="s">
        <v>66</v>
      </c>
      <c r="C42" s="40">
        <f>SUM(D42:G42)</f>
        <v>1</v>
      </c>
      <c r="D42" s="31">
        <v>1</v>
      </c>
      <c r="E42" s="31"/>
      <c r="F42" s="31"/>
      <c r="G42" s="31"/>
      <c r="H42" s="31">
        <f>SUM(I42:L42)</f>
        <v>117309669</v>
      </c>
      <c r="I42" s="31">
        <v>117309669</v>
      </c>
      <c r="J42" s="12"/>
      <c r="K42" s="12"/>
      <c r="L42" s="12"/>
    </row>
    <row r="43" spans="1:12" s="18" customFormat="1" ht="19.5" customHeight="1">
      <c r="A43" s="19" t="s">
        <v>63</v>
      </c>
      <c r="B43" s="20" t="s">
        <v>68</v>
      </c>
      <c r="C43" s="42">
        <f>SUM(C44:C51)</f>
        <v>22</v>
      </c>
      <c r="D43" s="34">
        <f aca="true" t="shared" si="11" ref="D43:L43">SUM(D44:D51)</f>
        <v>21</v>
      </c>
      <c r="E43" s="34">
        <f t="shared" si="11"/>
        <v>0</v>
      </c>
      <c r="F43" s="34">
        <f t="shared" si="11"/>
        <v>1</v>
      </c>
      <c r="G43" s="34">
        <f t="shared" si="11"/>
        <v>0</v>
      </c>
      <c r="H43" s="34">
        <f t="shared" si="11"/>
        <v>1050956525</v>
      </c>
      <c r="I43" s="34">
        <f t="shared" si="11"/>
        <v>927082775</v>
      </c>
      <c r="J43" s="34">
        <f t="shared" si="11"/>
        <v>0</v>
      </c>
      <c r="K43" s="34">
        <f t="shared" si="11"/>
        <v>123873750</v>
      </c>
      <c r="L43" s="34">
        <f t="shared" si="11"/>
        <v>0</v>
      </c>
    </row>
    <row r="44" spans="1:12" ht="19.5" customHeight="1">
      <c r="A44" s="12"/>
      <c r="B44" s="6" t="s">
        <v>54</v>
      </c>
      <c r="C44" s="40">
        <f aca="true" t="shared" si="12" ref="C44:C51">SUM(D44:G44)</f>
        <v>3</v>
      </c>
      <c r="D44" s="31">
        <v>3</v>
      </c>
      <c r="E44" s="31"/>
      <c r="F44" s="31"/>
      <c r="G44" s="31"/>
      <c r="H44" s="31">
        <f aca="true" t="shared" si="13" ref="H44:H51">SUM(I44:L44)</f>
        <v>180738475</v>
      </c>
      <c r="I44" s="31">
        <v>180738475</v>
      </c>
      <c r="J44" s="16"/>
      <c r="K44" s="16"/>
      <c r="L44" s="16"/>
    </row>
    <row r="45" spans="1:14" ht="19.5" customHeight="1">
      <c r="A45" s="12"/>
      <c r="B45" s="6" t="s">
        <v>55</v>
      </c>
      <c r="C45" s="40">
        <f t="shared" si="12"/>
        <v>3</v>
      </c>
      <c r="D45" s="31">
        <v>3</v>
      </c>
      <c r="E45" s="31"/>
      <c r="F45" s="31"/>
      <c r="G45" s="31"/>
      <c r="H45" s="31">
        <f t="shared" si="13"/>
        <v>114526653</v>
      </c>
      <c r="I45" s="31">
        <v>114526653</v>
      </c>
      <c r="J45" s="16"/>
      <c r="K45" s="16"/>
      <c r="L45" s="16"/>
      <c r="N45" s="8"/>
    </row>
    <row r="46" spans="1:14" ht="19.5" customHeight="1">
      <c r="A46" s="12"/>
      <c r="B46" s="6" t="s">
        <v>62</v>
      </c>
      <c r="C46" s="40">
        <f t="shared" si="12"/>
        <v>3</v>
      </c>
      <c r="D46" s="31">
        <v>3</v>
      </c>
      <c r="E46" s="31"/>
      <c r="F46" s="31"/>
      <c r="G46" s="31"/>
      <c r="H46" s="31">
        <f t="shared" si="13"/>
        <v>205190146</v>
      </c>
      <c r="I46" s="31">
        <v>205190146</v>
      </c>
      <c r="J46" s="16"/>
      <c r="K46" s="16"/>
      <c r="L46" s="16"/>
      <c r="N46" s="8"/>
    </row>
    <row r="47" spans="1:14" ht="19.5" customHeight="1">
      <c r="A47" s="12"/>
      <c r="B47" s="6" t="s">
        <v>60</v>
      </c>
      <c r="C47" s="40">
        <f t="shared" si="12"/>
        <v>2</v>
      </c>
      <c r="D47" s="31">
        <v>2</v>
      </c>
      <c r="E47" s="31"/>
      <c r="F47" s="31"/>
      <c r="G47" s="31"/>
      <c r="H47" s="31">
        <f t="shared" si="13"/>
        <v>97294813</v>
      </c>
      <c r="I47" s="31">
        <v>97294813</v>
      </c>
      <c r="J47" s="16"/>
      <c r="K47" s="16"/>
      <c r="L47" s="16"/>
      <c r="M47" s="8"/>
      <c r="N47" s="8"/>
    </row>
    <row r="48" spans="1:14" ht="19.5" customHeight="1">
      <c r="A48" s="12"/>
      <c r="B48" s="6" t="s">
        <v>61</v>
      </c>
      <c r="C48" s="40">
        <f t="shared" si="12"/>
        <v>2</v>
      </c>
      <c r="D48" s="31">
        <v>1</v>
      </c>
      <c r="E48" s="31"/>
      <c r="F48" s="31">
        <v>1</v>
      </c>
      <c r="G48" s="31"/>
      <c r="H48" s="31">
        <f t="shared" si="13"/>
        <v>180468910</v>
      </c>
      <c r="I48" s="31">
        <v>56595160</v>
      </c>
      <c r="J48" s="16"/>
      <c r="K48" s="16">
        <v>123873750</v>
      </c>
      <c r="L48" s="16"/>
      <c r="N48" s="8"/>
    </row>
    <row r="49" spans="1:12" ht="19.5" customHeight="1">
      <c r="A49" s="12"/>
      <c r="B49" s="6" t="s">
        <v>53</v>
      </c>
      <c r="C49" s="40">
        <f t="shared" si="12"/>
        <v>2</v>
      </c>
      <c r="D49" s="31">
        <v>2</v>
      </c>
      <c r="E49" s="31"/>
      <c r="F49" s="31"/>
      <c r="G49" s="31"/>
      <c r="H49" s="31">
        <f t="shared" si="13"/>
        <v>50921493</v>
      </c>
      <c r="I49" s="31">
        <v>50921493</v>
      </c>
      <c r="J49" s="16"/>
      <c r="K49" s="16"/>
      <c r="L49" s="16"/>
    </row>
    <row r="50" spans="1:12" ht="19.5" customHeight="1">
      <c r="A50" s="12"/>
      <c r="B50" s="6" t="s">
        <v>58</v>
      </c>
      <c r="C50" s="40">
        <f t="shared" si="12"/>
        <v>2</v>
      </c>
      <c r="D50" s="31">
        <v>2</v>
      </c>
      <c r="E50" s="31"/>
      <c r="F50" s="31"/>
      <c r="G50" s="31"/>
      <c r="H50" s="31"/>
      <c r="I50" s="31"/>
      <c r="J50" s="16"/>
      <c r="K50" s="16"/>
      <c r="L50" s="16"/>
    </row>
    <row r="51" spans="1:12" ht="19.5" customHeight="1">
      <c r="A51" s="14"/>
      <c r="B51" s="9" t="s">
        <v>66</v>
      </c>
      <c r="C51" s="40">
        <f t="shared" si="12"/>
        <v>5</v>
      </c>
      <c r="D51" s="31">
        <v>5</v>
      </c>
      <c r="E51" s="31"/>
      <c r="F51" s="31"/>
      <c r="G51" s="31"/>
      <c r="H51" s="31">
        <f t="shared" si="13"/>
        <v>221816035</v>
      </c>
      <c r="I51" s="31">
        <v>221816035</v>
      </c>
      <c r="J51" s="16"/>
      <c r="K51" s="16"/>
      <c r="L51" s="16"/>
    </row>
    <row r="52" spans="1:12" s="3" customFormat="1" ht="25.5" customHeight="1">
      <c r="A52" s="29"/>
      <c r="B52" s="30" t="s">
        <v>67</v>
      </c>
      <c r="C52" s="44">
        <f>C7+C8+C17+C43</f>
        <v>164</v>
      </c>
      <c r="D52" s="36">
        <f>D7+D8+D17+D43</f>
        <v>163</v>
      </c>
      <c r="E52" s="36">
        <f aca="true" t="shared" si="14" ref="E52:L52">E7+E8+E17+E43</f>
        <v>0</v>
      </c>
      <c r="F52" s="36">
        <f t="shared" si="14"/>
        <v>1</v>
      </c>
      <c r="G52" s="36">
        <f t="shared" si="14"/>
        <v>0</v>
      </c>
      <c r="H52" s="36">
        <f t="shared" si="14"/>
        <v>17804945865</v>
      </c>
      <c r="I52" s="36">
        <f t="shared" si="14"/>
        <v>17681072115</v>
      </c>
      <c r="J52" s="36">
        <f t="shared" si="14"/>
        <v>0</v>
      </c>
      <c r="K52" s="36">
        <f t="shared" si="14"/>
        <v>123873750</v>
      </c>
      <c r="L52" s="36">
        <f t="shared" si="14"/>
        <v>0</v>
      </c>
    </row>
  </sheetData>
  <mergeCells count="6">
    <mergeCell ref="A2:L2"/>
    <mergeCell ref="A3:L3"/>
    <mergeCell ref="A5:A6"/>
    <mergeCell ref="B5:B6"/>
    <mergeCell ref="C5:G5"/>
    <mergeCell ref="H5:L5"/>
  </mergeCells>
  <printOptions/>
  <pageMargins left="0.24" right="0.16" top="0.4" bottom="0.47" header="0.21" footer="0.2"/>
  <pageSetup horizontalDpi="600" verticalDpi="600" orientation="landscape" paperSize="9" r:id="rId1"/>
  <headerFooter alignWithMargins="0">
    <oddFooter>&amp;C&amp;10&amp;P - Biểu 2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11"/>
  <sheetViews>
    <sheetView workbookViewId="0" topLeftCell="A199">
      <selection activeCell="G10" sqref="G10:G300"/>
    </sheetView>
  </sheetViews>
  <sheetFormatPr defaultColWidth="8.88671875" defaultRowHeight="18.75"/>
  <cols>
    <col min="1" max="1" width="2.77734375" style="47" customWidth="1"/>
    <col min="2" max="2" width="35.21484375" style="47" customWidth="1"/>
    <col min="3" max="3" width="5.5546875" style="51" customWidth="1"/>
    <col min="4" max="4" width="4.88671875" style="51" customWidth="1"/>
    <col min="5" max="5" width="5.6640625" style="51" customWidth="1"/>
    <col min="6" max="6" width="4.10546875" style="51" customWidth="1"/>
    <col min="7" max="7" width="5.21484375" style="51" customWidth="1"/>
    <col min="8" max="8" width="5.6640625" style="51" customWidth="1"/>
    <col min="9" max="9" width="3.77734375" style="51" customWidth="1"/>
    <col min="10" max="10" width="4.3359375" style="51" customWidth="1"/>
    <col min="11" max="11" width="4.88671875" style="51" customWidth="1"/>
    <col min="12" max="12" width="3.77734375" style="51" customWidth="1"/>
    <col min="13" max="13" width="6.10546875" style="51" customWidth="1"/>
    <col min="14" max="14" width="5.88671875" style="47" customWidth="1"/>
    <col min="15" max="15" width="6.21484375" style="51" customWidth="1"/>
    <col min="16" max="16" width="5.10546875" style="51" customWidth="1"/>
    <col min="17" max="17" width="4.88671875" style="51" customWidth="1"/>
    <col min="18" max="18" width="4.10546875" style="51" customWidth="1"/>
    <col min="19" max="19" width="5.10546875" style="47" customWidth="1"/>
    <col min="20" max="20" width="9.4453125" style="47" customWidth="1"/>
    <col min="21" max="21" width="8.77734375" style="47" customWidth="1"/>
    <col min="22" max="22" width="9.21484375" style="47" customWidth="1"/>
    <col min="23" max="23" width="6.88671875" style="47" customWidth="1"/>
    <col min="24" max="24" width="6.88671875" style="52" customWidth="1"/>
    <col min="25" max="16384" width="6.88671875" style="47" customWidth="1"/>
  </cols>
  <sheetData>
    <row r="1" spans="1:24" s="125" customFormat="1" ht="19.5" customHeight="1">
      <c r="A1" s="123"/>
      <c r="B1" s="124" t="s">
        <v>465</v>
      </c>
      <c r="C1" s="48"/>
      <c r="D1" s="49"/>
      <c r="E1" s="48"/>
      <c r="F1" s="48"/>
      <c r="G1" s="48"/>
      <c r="H1" s="49"/>
      <c r="I1" s="49"/>
      <c r="J1" s="49"/>
      <c r="K1" s="49"/>
      <c r="L1" s="49"/>
      <c r="M1" s="49"/>
      <c r="N1" s="49"/>
      <c r="O1" s="49"/>
      <c r="P1" s="50"/>
      <c r="Q1" s="49"/>
      <c r="R1" s="50"/>
      <c r="X1" s="126"/>
    </row>
    <row r="2" spans="1:24" s="125" customFormat="1" ht="13.5" customHeight="1">
      <c r="A2" s="127"/>
      <c r="B2" s="128" t="s">
        <v>466</v>
      </c>
      <c r="C2" s="53"/>
      <c r="D2" s="48"/>
      <c r="E2" s="48"/>
      <c r="F2" s="49"/>
      <c r="G2" s="48"/>
      <c r="H2" s="54"/>
      <c r="I2" s="54"/>
      <c r="J2" s="49"/>
      <c r="K2" s="49"/>
      <c r="L2" s="49"/>
      <c r="M2" s="49"/>
      <c r="N2" s="49"/>
      <c r="O2" s="49"/>
      <c r="P2" s="50"/>
      <c r="Q2" s="49"/>
      <c r="R2" s="50"/>
      <c r="X2" s="126"/>
    </row>
    <row r="3" spans="1:24" s="125" customFormat="1" ht="13.5" customHeight="1">
      <c r="A3" s="127"/>
      <c r="B3" s="128"/>
      <c r="C3" s="49"/>
      <c r="D3" s="48"/>
      <c r="E3" s="48"/>
      <c r="F3" s="49"/>
      <c r="G3" s="48"/>
      <c r="H3" s="54"/>
      <c r="I3" s="54"/>
      <c r="J3" s="49"/>
      <c r="K3" s="49"/>
      <c r="L3" s="49"/>
      <c r="M3" s="49"/>
      <c r="N3" s="49"/>
      <c r="O3" s="49"/>
      <c r="P3" s="50"/>
      <c r="Q3" s="49"/>
      <c r="R3" s="50"/>
      <c r="X3" s="126"/>
    </row>
    <row r="4" spans="1:6" ht="19.5" customHeight="1">
      <c r="A4" s="129"/>
      <c r="B4" s="130"/>
      <c r="C4" s="131"/>
      <c r="D4" s="131"/>
      <c r="E4" s="131"/>
      <c r="F4" s="131"/>
    </row>
    <row r="5" spans="1:24" s="56" customFormat="1" ht="30" customHeight="1">
      <c r="A5" s="234" t="s">
        <v>127</v>
      </c>
      <c r="B5" s="234" t="s">
        <v>128</v>
      </c>
      <c r="C5" s="245" t="s">
        <v>467</v>
      </c>
      <c r="D5" s="246"/>
      <c r="E5" s="246"/>
      <c r="F5" s="247"/>
      <c r="G5" s="251" t="s">
        <v>468</v>
      </c>
      <c r="H5" s="252"/>
      <c r="I5" s="253"/>
      <c r="J5" s="245" t="s">
        <v>131</v>
      </c>
      <c r="K5" s="246"/>
      <c r="L5" s="247"/>
      <c r="M5" s="245" t="s">
        <v>469</v>
      </c>
      <c r="N5" s="246"/>
      <c r="O5" s="247"/>
      <c r="P5" s="245" t="s">
        <v>470</v>
      </c>
      <c r="Q5" s="248"/>
      <c r="R5" s="249"/>
      <c r="X5" s="52"/>
    </row>
    <row r="6" spans="1:24" s="56" customFormat="1" ht="18" customHeight="1">
      <c r="A6" s="235"/>
      <c r="B6" s="235" t="s">
        <v>133</v>
      </c>
      <c r="C6" s="250" t="s">
        <v>137</v>
      </c>
      <c r="D6" s="247"/>
      <c r="E6" s="234" t="s">
        <v>471</v>
      </c>
      <c r="F6" s="234" t="s">
        <v>136</v>
      </c>
      <c r="G6" s="235" t="s">
        <v>137</v>
      </c>
      <c r="H6" s="234" t="s">
        <v>472</v>
      </c>
      <c r="I6" s="234" t="s">
        <v>136</v>
      </c>
      <c r="J6" s="235" t="s">
        <v>137</v>
      </c>
      <c r="K6" s="234" t="s">
        <v>471</v>
      </c>
      <c r="L6" s="234" t="s">
        <v>136</v>
      </c>
      <c r="M6" s="235" t="s">
        <v>137</v>
      </c>
      <c r="N6" s="234" t="s">
        <v>471</v>
      </c>
      <c r="O6" s="234" t="s">
        <v>136</v>
      </c>
      <c r="P6" s="234" t="s">
        <v>137</v>
      </c>
      <c r="Q6" s="234" t="s">
        <v>471</v>
      </c>
      <c r="R6" s="234" t="s">
        <v>136</v>
      </c>
      <c r="S6" s="237" t="s">
        <v>139</v>
      </c>
      <c r="T6" s="239" t="s">
        <v>140</v>
      </c>
      <c r="U6" s="241" t="s">
        <v>141</v>
      </c>
      <c r="V6" s="232" t="s">
        <v>142</v>
      </c>
      <c r="W6" s="232" t="s">
        <v>143</v>
      </c>
      <c r="X6" s="232" t="s">
        <v>144</v>
      </c>
    </row>
    <row r="7" spans="1:24" s="56" customFormat="1" ht="18" customHeight="1">
      <c r="A7" s="235"/>
      <c r="B7" s="235"/>
      <c r="C7" s="234" t="s">
        <v>134</v>
      </c>
      <c r="D7" s="234" t="s">
        <v>473</v>
      </c>
      <c r="E7" s="235"/>
      <c r="F7" s="235"/>
      <c r="G7" s="235" t="s">
        <v>145</v>
      </c>
      <c r="H7" s="235"/>
      <c r="I7" s="235"/>
      <c r="J7" s="235" t="s">
        <v>145</v>
      </c>
      <c r="K7" s="235"/>
      <c r="L7" s="235"/>
      <c r="M7" s="235" t="s">
        <v>145</v>
      </c>
      <c r="N7" s="235"/>
      <c r="O7" s="235"/>
      <c r="P7" s="243"/>
      <c r="Q7" s="235"/>
      <c r="R7" s="235"/>
      <c r="S7" s="238"/>
      <c r="T7" s="240"/>
      <c r="U7" s="242"/>
      <c r="V7" s="233"/>
      <c r="W7" s="233"/>
      <c r="X7" s="233"/>
    </row>
    <row r="8" spans="1:24" s="56" customFormat="1" ht="12.75" customHeight="1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43"/>
      <c r="Q8" s="235"/>
      <c r="R8" s="235"/>
      <c r="S8" s="238"/>
      <c r="T8" s="240"/>
      <c r="U8" s="242"/>
      <c r="V8" s="233"/>
      <c r="W8" s="233"/>
      <c r="X8" s="233"/>
    </row>
    <row r="9" spans="1:24" s="56" customFormat="1" ht="21" customHeight="1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44"/>
      <c r="Q9" s="236"/>
      <c r="R9" s="236"/>
      <c r="S9" s="238"/>
      <c r="T9" s="240"/>
      <c r="U9" s="242"/>
      <c r="V9" s="233"/>
      <c r="W9" s="233"/>
      <c r="X9" s="233"/>
    </row>
    <row r="10" spans="1:24" s="61" customFormat="1" ht="19.5" customHeight="1">
      <c r="A10" s="132" t="s">
        <v>34</v>
      </c>
      <c r="B10" s="133" t="s">
        <v>474</v>
      </c>
      <c r="C10" s="134">
        <f aca="true" t="shared" si="0" ref="C10:R10">C11+C76+C123+C185+C239+C246</f>
        <v>29666</v>
      </c>
      <c r="D10" s="134">
        <f t="shared" si="0"/>
        <v>101</v>
      </c>
      <c r="E10" s="134">
        <f t="shared" si="0"/>
        <v>29550</v>
      </c>
      <c r="F10" s="134">
        <f t="shared" si="0"/>
        <v>15</v>
      </c>
      <c r="G10" s="134">
        <f t="shared" si="0"/>
        <v>28734</v>
      </c>
      <c r="H10" s="134">
        <f t="shared" si="0"/>
        <v>28703</v>
      </c>
      <c r="I10" s="134">
        <f t="shared" si="0"/>
        <v>31</v>
      </c>
      <c r="J10" s="134">
        <f t="shared" si="0"/>
        <v>932</v>
      </c>
      <c r="K10" s="134">
        <f t="shared" si="0"/>
        <v>948</v>
      </c>
      <c r="L10" s="134">
        <f t="shared" si="0"/>
        <v>-16</v>
      </c>
      <c r="M10" s="134">
        <f t="shared" si="0"/>
        <v>31380</v>
      </c>
      <c r="N10" s="134">
        <f t="shared" si="0"/>
        <v>31365</v>
      </c>
      <c r="O10" s="134">
        <f t="shared" si="0"/>
        <v>15</v>
      </c>
      <c r="P10" s="134">
        <f t="shared" si="0"/>
        <v>1714</v>
      </c>
      <c r="Q10" s="134">
        <f t="shared" si="0"/>
        <v>1714</v>
      </c>
      <c r="R10" s="135">
        <f t="shared" si="0"/>
        <v>0</v>
      </c>
      <c r="S10" s="61">
        <f>SUM(S11:S293)</f>
        <v>1179</v>
      </c>
      <c r="X10" s="60"/>
    </row>
    <row r="11" spans="1:24" s="61" customFormat="1" ht="19.5" customHeight="1">
      <c r="A11" s="62" t="s">
        <v>32</v>
      </c>
      <c r="B11" s="63" t="s">
        <v>147</v>
      </c>
      <c r="C11" s="134">
        <f aca="true" t="shared" si="1" ref="C11:R11">C12+C28+C33+C72</f>
        <v>4066</v>
      </c>
      <c r="D11" s="134">
        <f t="shared" si="1"/>
        <v>3</v>
      </c>
      <c r="E11" s="134">
        <f t="shared" si="1"/>
        <v>4063</v>
      </c>
      <c r="F11" s="134">
        <f t="shared" si="1"/>
        <v>0</v>
      </c>
      <c r="G11" s="134">
        <f t="shared" si="1"/>
        <v>3581</v>
      </c>
      <c r="H11" s="134">
        <f t="shared" si="1"/>
        <v>3575</v>
      </c>
      <c r="I11" s="134">
        <f t="shared" si="1"/>
        <v>6</v>
      </c>
      <c r="J11" s="134">
        <f t="shared" si="1"/>
        <v>485</v>
      </c>
      <c r="K11" s="134">
        <f t="shared" si="1"/>
        <v>491</v>
      </c>
      <c r="L11" s="134">
        <f t="shared" si="1"/>
        <v>-6</v>
      </c>
      <c r="M11" s="134">
        <f t="shared" si="1"/>
        <v>5772</v>
      </c>
      <c r="N11" s="134">
        <f t="shared" si="1"/>
        <v>5772</v>
      </c>
      <c r="O11" s="134">
        <f t="shared" si="1"/>
        <v>0</v>
      </c>
      <c r="P11" s="134">
        <f t="shared" si="1"/>
        <v>1706</v>
      </c>
      <c r="Q11" s="134">
        <f t="shared" si="1"/>
        <v>1706</v>
      </c>
      <c r="R11" s="135">
        <f t="shared" si="1"/>
        <v>0</v>
      </c>
      <c r="X11" s="60"/>
    </row>
    <row r="12" spans="1:24" s="61" customFormat="1" ht="19.5" customHeight="1">
      <c r="A12" s="62">
        <v>1</v>
      </c>
      <c r="B12" s="63" t="s">
        <v>148</v>
      </c>
      <c r="C12" s="134">
        <f>SUM(C13:C27)</f>
        <v>1632</v>
      </c>
      <c r="D12" s="134">
        <f aca="true" t="shared" si="2" ref="D12:R12">SUM(D13:D27)</f>
        <v>0</v>
      </c>
      <c r="E12" s="134">
        <f t="shared" si="2"/>
        <v>1632</v>
      </c>
      <c r="F12" s="134">
        <f t="shared" si="2"/>
        <v>0</v>
      </c>
      <c r="G12" s="134">
        <f t="shared" si="2"/>
        <v>1502</v>
      </c>
      <c r="H12" s="134">
        <f t="shared" si="2"/>
        <v>1498</v>
      </c>
      <c r="I12" s="134">
        <f t="shared" si="2"/>
        <v>4</v>
      </c>
      <c r="J12" s="134">
        <f t="shared" si="2"/>
        <v>130</v>
      </c>
      <c r="K12" s="134">
        <f t="shared" si="2"/>
        <v>134</v>
      </c>
      <c r="L12" s="134">
        <f t="shared" si="2"/>
        <v>-4</v>
      </c>
      <c r="M12" s="134">
        <f t="shared" si="2"/>
        <v>1624</v>
      </c>
      <c r="N12" s="134">
        <f t="shared" si="2"/>
        <v>1624</v>
      </c>
      <c r="O12" s="134">
        <f t="shared" si="2"/>
        <v>0</v>
      </c>
      <c r="P12" s="134">
        <f t="shared" si="2"/>
        <v>-8</v>
      </c>
      <c r="Q12" s="134">
        <f t="shared" si="2"/>
        <v>-8</v>
      </c>
      <c r="R12" s="135">
        <f t="shared" si="2"/>
        <v>0</v>
      </c>
      <c r="X12" s="60"/>
    </row>
    <row r="13" spans="1:24" s="61" customFormat="1" ht="19.5" customHeight="1">
      <c r="A13" s="64">
        <v>1</v>
      </c>
      <c r="B13" s="77" t="s">
        <v>149</v>
      </c>
      <c r="C13" s="136">
        <f>SUM(D13:F13)</f>
        <v>950</v>
      </c>
      <c r="D13" s="136"/>
      <c r="E13" s="136">
        <v>950</v>
      </c>
      <c r="F13" s="136">
        <v>0</v>
      </c>
      <c r="G13" s="136">
        <f>SUM(H13:I13)</f>
        <v>876</v>
      </c>
      <c r="H13" s="137">
        <v>876</v>
      </c>
      <c r="I13" s="136"/>
      <c r="J13" s="136">
        <f>SUM(K13:L13)</f>
        <v>74</v>
      </c>
      <c r="K13" s="136">
        <f>D13+E13-H13</f>
        <v>74</v>
      </c>
      <c r="L13" s="136">
        <f>F13-I13</f>
        <v>0</v>
      </c>
      <c r="M13" s="136">
        <f>SUM(N13:O13)</f>
        <v>950</v>
      </c>
      <c r="N13" s="136">
        <f>D13+E13+Q13</f>
        <v>950</v>
      </c>
      <c r="O13" s="136">
        <f>F13+R13</f>
        <v>0</v>
      </c>
      <c r="P13" s="136">
        <f>SUM(Q13:R13)</f>
        <v>0</v>
      </c>
      <c r="Q13" s="136"/>
      <c r="R13" s="89"/>
      <c r="S13" s="138">
        <v>1</v>
      </c>
      <c r="T13" s="60" t="s">
        <v>150</v>
      </c>
      <c r="U13" s="61" t="s">
        <v>151</v>
      </c>
      <c r="V13" s="60" t="s">
        <v>39</v>
      </c>
      <c r="X13" s="60" t="s">
        <v>39</v>
      </c>
    </row>
    <row r="14" spans="1:24" s="61" customFormat="1" ht="19.5" customHeight="1">
      <c r="A14" s="64">
        <v>2</v>
      </c>
      <c r="B14" s="77" t="s">
        <v>152</v>
      </c>
      <c r="C14" s="136">
        <f aca="true" t="shared" si="3" ref="C14:C75">SUM(D14:F14)</f>
        <v>110</v>
      </c>
      <c r="D14" s="136"/>
      <c r="E14" s="136">
        <v>110</v>
      </c>
      <c r="F14" s="136">
        <v>0</v>
      </c>
      <c r="G14" s="136">
        <f aca="true" t="shared" si="4" ref="G14:G75">SUM(H14:I14)</f>
        <v>99</v>
      </c>
      <c r="H14" s="137">
        <v>99</v>
      </c>
      <c r="I14" s="136"/>
      <c r="J14" s="136">
        <f aca="true" t="shared" si="5" ref="J14:J75">SUM(K14:L14)</f>
        <v>11</v>
      </c>
      <c r="K14" s="136">
        <f aca="true" t="shared" si="6" ref="K14:K27">D14+E14-H14</f>
        <v>11</v>
      </c>
      <c r="L14" s="136">
        <f aca="true" t="shared" si="7" ref="L14:L27">F14-I14</f>
        <v>0</v>
      </c>
      <c r="M14" s="136">
        <f aca="true" t="shared" si="8" ref="M14:M75">SUM(N14:O14)</f>
        <v>110</v>
      </c>
      <c r="N14" s="136">
        <f aca="true" t="shared" si="9" ref="N14:N75">D14+E14+Q14</f>
        <v>110</v>
      </c>
      <c r="O14" s="136">
        <f aca="true" t="shared" si="10" ref="O14:O75">F14+R14</f>
        <v>0</v>
      </c>
      <c r="P14" s="136">
        <f aca="true" t="shared" si="11" ref="P14:P75">SUM(Q14:R14)</f>
        <v>0</v>
      </c>
      <c r="Q14" s="136"/>
      <c r="R14" s="89"/>
      <c r="S14" s="138">
        <v>1</v>
      </c>
      <c r="T14" s="60" t="s">
        <v>150</v>
      </c>
      <c r="U14" s="61" t="s">
        <v>151</v>
      </c>
      <c r="V14" s="60" t="s">
        <v>39</v>
      </c>
      <c r="X14" s="60" t="s">
        <v>39</v>
      </c>
    </row>
    <row r="15" spans="1:24" s="61" customFormat="1" ht="19.5" customHeight="1">
      <c r="A15" s="64">
        <v>3</v>
      </c>
      <c r="B15" s="77" t="s">
        <v>153</v>
      </c>
      <c r="C15" s="136">
        <f t="shared" si="3"/>
        <v>90</v>
      </c>
      <c r="D15" s="136"/>
      <c r="E15" s="136">
        <v>90</v>
      </c>
      <c r="F15" s="136">
        <v>0</v>
      </c>
      <c r="G15" s="136">
        <f t="shared" si="4"/>
        <v>81</v>
      </c>
      <c r="H15" s="137">
        <v>81</v>
      </c>
      <c r="I15" s="136"/>
      <c r="J15" s="136">
        <f t="shared" si="5"/>
        <v>9</v>
      </c>
      <c r="K15" s="136">
        <f t="shared" si="6"/>
        <v>9</v>
      </c>
      <c r="L15" s="136">
        <f t="shared" si="7"/>
        <v>0</v>
      </c>
      <c r="M15" s="136">
        <f t="shared" si="8"/>
        <v>90</v>
      </c>
      <c r="N15" s="136">
        <f t="shared" si="9"/>
        <v>90</v>
      </c>
      <c r="O15" s="136">
        <f t="shared" si="10"/>
        <v>0</v>
      </c>
      <c r="P15" s="136">
        <f t="shared" si="11"/>
        <v>0</v>
      </c>
      <c r="Q15" s="136"/>
      <c r="R15" s="89"/>
      <c r="S15" s="138">
        <v>1</v>
      </c>
      <c r="T15" s="60" t="s">
        <v>150</v>
      </c>
      <c r="U15" s="61" t="s">
        <v>151</v>
      </c>
      <c r="V15" s="60" t="s">
        <v>39</v>
      </c>
      <c r="X15" s="60" t="s">
        <v>39</v>
      </c>
    </row>
    <row r="16" spans="1:24" s="61" customFormat="1" ht="19.5" customHeight="1">
      <c r="A16" s="64">
        <v>4</v>
      </c>
      <c r="B16" s="77" t="s">
        <v>475</v>
      </c>
      <c r="C16" s="136">
        <f t="shared" si="3"/>
        <v>110</v>
      </c>
      <c r="D16" s="136"/>
      <c r="E16" s="136">
        <v>110</v>
      </c>
      <c r="F16" s="136">
        <v>0</v>
      </c>
      <c r="G16" s="136">
        <f t="shared" si="4"/>
        <v>111</v>
      </c>
      <c r="H16" s="137">
        <v>111</v>
      </c>
      <c r="I16" s="136"/>
      <c r="J16" s="136">
        <f t="shared" si="5"/>
        <v>-1</v>
      </c>
      <c r="K16" s="136">
        <f t="shared" si="6"/>
        <v>-1</v>
      </c>
      <c r="L16" s="136">
        <f t="shared" si="7"/>
        <v>0</v>
      </c>
      <c r="M16" s="136">
        <f t="shared" si="8"/>
        <v>110</v>
      </c>
      <c r="N16" s="136">
        <f t="shared" si="9"/>
        <v>110</v>
      </c>
      <c r="O16" s="136">
        <f t="shared" si="10"/>
        <v>0</v>
      </c>
      <c r="P16" s="136">
        <f t="shared" si="11"/>
        <v>0</v>
      </c>
      <c r="Q16" s="136"/>
      <c r="R16" s="89"/>
      <c r="S16" s="138">
        <v>1</v>
      </c>
      <c r="T16" s="60" t="s">
        <v>150</v>
      </c>
      <c r="U16" s="61" t="s">
        <v>151</v>
      </c>
      <c r="V16" s="60" t="s">
        <v>39</v>
      </c>
      <c r="X16" s="60" t="s">
        <v>39</v>
      </c>
    </row>
    <row r="17" spans="1:24" s="61" customFormat="1" ht="19.5" customHeight="1">
      <c r="A17" s="64">
        <v>5</v>
      </c>
      <c r="B17" s="65" t="s">
        <v>155</v>
      </c>
      <c r="C17" s="136">
        <f t="shared" si="3"/>
        <v>105</v>
      </c>
      <c r="D17" s="136"/>
      <c r="E17" s="136">
        <v>105</v>
      </c>
      <c r="F17" s="136">
        <v>0</v>
      </c>
      <c r="G17" s="136">
        <f t="shared" si="4"/>
        <v>95</v>
      </c>
      <c r="H17" s="137">
        <v>95</v>
      </c>
      <c r="I17" s="136"/>
      <c r="J17" s="136">
        <f t="shared" si="5"/>
        <v>10</v>
      </c>
      <c r="K17" s="136">
        <f t="shared" si="6"/>
        <v>10</v>
      </c>
      <c r="L17" s="136">
        <f t="shared" si="7"/>
        <v>0</v>
      </c>
      <c r="M17" s="136">
        <f t="shared" si="8"/>
        <v>105</v>
      </c>
      <c r="N17" s="136">
        <f t="shared" si="9"/>
        <v>105</v>
      </c>
      <c r="O17" s="136">
        <f t="shared" si="10"/>
        <v>0</v>
      </c>
      <c r="P17" s="136">
        <f t="shared" si="11"/>
        <v>0</v>
      </c>
      <c r="Q17" s="136"/>
      <c r="R17" s="89"/>
      <c r="S17" s="138">
        <v>1</v>
      </c>
      <c r="T17" s="60" t="s">
        <v>150</v>
      </c>
      <c r="U17" s="61" t="s">
        <v>151</v>
      </c>
      <c r="V17" s="60" t="s">
        <v>39</v>
      </c>
      <c r="X17" s="60" t="s">
        <v>39</v>
      </c>
    </row>
    <row r="18" spans="1:24" s="61" customFormat="1" ht="19.5" customHeight="1">
      <c r="A18" s="64">
        <v>6</v>
      </c>
      <c r="B18" s="77" t="s">
        <v>156</v>
      </c>
      <c r="C18" s="136">
        <f t="shared" si="3"/>
        <v>16</v>
      </c>
      <c r="D18" s="136"/>
      <c r="E18" s="136">
        <v>16</v>
      </c>
      <c r="F18" s="136">
        <v>0</v>
      </c>
      <c r="G18" s="136">
        <f t="shared" si="4"/>
        <v>9</v>
      </c>
      <c r="H18" s="137">
        <v>9</v>
      </c>
      <c r="I18" s="136"/>
      <c r="J18" s="136">
        <f t="shared" si="5"/>
        <v>7</v>
      </c>
      <c r="K18" s="136">
        <f t="shared" si="6"/>
        <v>7</v>
      </c>
      <c r="L18" s="136">
        <f t="shared" si="7"/>
        <v>0</v>
      </c>
      <c r="M18" s="136">
        <f t="shared" si="8"/>
        <v>16</v>
      </c>
      <c r="N18" s="136">
        <f t="shared" si="9"/>
        <v>16</v>
      </c>
      <c r="O18" s="136">
        <f t="shared" si="10"/>
        <v>0</v>
      </c>
      <c r="P18" s="136">
        <f t="shared" si="11"/>
        <v>0</v>
      </c>
      <c r="Q18" s="136"/>
      <c r="R18" s="89"/>
      <c r="S18" s="138">
        <v>1</v>
      </c>
      <c r="T18" s="60" t="s">
        <v>150</v>
      </c>
      <c r="U18" s="61" t="s">
        <v>157</v>
      </c>
      <c r="V18" s="60" t="s">
        <v>39</v>
      </c>
      <c r="X18" s="60" t="s">
        <v>39</v>
      </c>
    </row>
    <row r="19" spans="1:24" s="61" customFormat="1" ht="19.5" customHeight="1">
      <c r="A19" s="64">
        <v>7</v>
      </c>
      <c r="B19" s="77" t="s">
        <v>158</v>
      </c>
      <c r="C19" s="136">
        <f t="shared" si="3"/>
        <v>67</v>
      </c>
      <c r="D19" s="136"/>
      <c r="E19" s="136">
        <v>67</v>
      </c>
      <c r="F19" s="136">
        <v>0</v>
      </c>
      <c r="G19" s="136">
        <f t="shared" si="4"/>
        <v>64</v>
      </c>
      <c r="H19" s="137">
        <v>64</v>
      </c>
      <c r="I19" s="136"/>
      <c r="J19" s="136">
        <f t="shared" si="5"/>
        <v>3</v>
      </c>
      <c r="K19" s="136">
        <f t="shared" si="6"/>
        <v>3</v>
      </c>
      <c r="L19" s="136">
        <f t="shared" si="7"/>
        <v>0</v>
      </c>
      <c r="M19" s="136">
        <f t="shared" si="8"/>
        <v>67</v>
      </c>
      <c r="N19" s="136">
        <f t="shared" si="9"/>
        <v>67</v>
      </c>
      <c r="O19" s="136">
        <f t="shared" si="10"/>
        <v>0</v>
      </c>
      <c r="P19" s="136">
        <f t="shared" si="11"/>
        <v>0</v>
      </c>
      <c r="Q19" s="136"/>
      <c r="R19" s="89"/>
      <c r="S19" s="138">
        <v>1</v>
      </c>
      <c r="T19" s="60" t="s">
        <v>150</v>
      </c>
      <c r="U19" s="61" t="s">
        <v>151</v>
      </c>
      <c r="V19" s="60" t="s">
        <v>39</v>
      </c>
      <c r="X19" s="60" t="s">
        <v>39</v>
      </c>
    </row>
    <row r="20" spans="1:24" s="61" customFormat="1" ht="19.5" customHeight="1">
      <c r="A20" s="64">
        <v>8</v>
      </c>
      <c r="B20" s="77" t="s">
        <v>159</v>
      </c>
      <c r="C20" s="136">
        <f t="shared" si="3"/>
        <v>29</v>
      </c>
      <c r="D20" s="136"/>
      <c r="E20" s="136">
        <v>29</v>
      </c>
      <c r="F20" s="136">
        <v>0</v>
      </c>
      <c r="G20" s="136">
        <f t="shared" si="4"/>
        <v>27</v>
      </c>
      <c r="H20" s="137">
        <v>27</v>
      </c>
      <c r="I20" s="136"/>
      <c r="J20" s="136">
        <f t="shared" si="5"/>
        <v>2</v>
      </c>
      <c r="K20" s="136">
        <f t="shared" si="6"/>
        <v>2</v>
      </c>
      <c r="L20" s="136">
        <f t="shared" si="7"/>
        <v>0</v>
      </c>
      <c r="M20" s="136">
        <f t="shared" si="8"/>
        <v>29</v>
      </c>
      <c r="N20" s="136">
        <f t="shared" si="9"/>
        <v>29</v>
      </c>
      <c r="O20" s="136">
        <f t="shared" si="10"/>
        <v>0</v>
      </c>
      <c r="P20" s="136">
        <f t="shared" si="11"/>
        <v>0</v>
      </c>
      <c r="Q20" s="136"/>
      <c r="R20" s="89"/>
      <c r="S20" s="138">
        <v>1</v>
      </c>
      <c r="T20" s="60" t="s">
        <v>150</v>
      </c>
      <c r="U20" s="61" t="s">
        <v>151</v>
      </c>
      <c r="V20" s="60" t="s">
        <v>39</v>
      </c>
      <c r="X20" s="60" t="s">
        <v>39</v>
      </c>
    </row>
    <row r="21" spans="1:24" s="61" customFormat="1" ht="19.5" customHeight="1">
      <c r="A21" s="64">
        <v>9</v>
      </c>
      <c r="B21" s="77" t="s">
        <v>476</v>
      </c>
      <c r="C21" s="136">
        <f t="shared" si="3"/>
        <v>32</v>
      </c>
      <c r="D21" s="136"/>
      <c r="E21" s="136">
        <v>32</v>
      </c>
      <c r="F21" s="136">
        <v>0</v>
      </c>
      <c r="G21" s="136">
        <f t="shared" si="4"/>
        <v>33</v>
      </c>
      <c r="H21" s="137">
        <v>33</v>
      </c>
      <c r="I21" s="136"/>
      <c r="J21" s="136">
        <f t="shared" si="5"/>
        <v>-1</v>
      </c>
      <c r="K21" s="136">
        <f t="shared" si="6"/>
        <v>-1</v>
      </c>
      <c r="L21" s="136">
        <f t="shared" si="7"/>
        <v>0</v>
      </c>
      <c r="M21" s="136">
        <f t="shared" si="8"/>
        <v>32</v>
      </c>
      <c r="N21" s="136">
        <f t="shared" si="9"/>
        <v>32</v>
      </c>
      <c r="O21" s="136">
        <f t="shared" si="10"/>
        <v>0</v>
      </c>
      <c r="P21" s="136">
        <f t="shared" si="11"/>
        <v>0</v>
      </c>
      <c r="Q21" s="136"/>
      <c r="R21" s="89"/>
      <c r="S21" s="138">
        <v>1</v>
      </c>
      <c r="T21" s="60" t="s">
        <v>150</v>
      </c>
      <c r="U21" s="61" t="s">
        <v>151</v>
      </c>
      <c r="V21" s="60" t="s">
        <v>39</v>
      </c>
      <c r="X21" s="60" t="s">
        <v>39</v>
      </c>
    </row>
    <row r="22" spans="1:24" s="61" customFormat="1" ht="19.5" customHeight="1">
      <c r="A22" s="64">
        <v>10</v>
      </c>
      <c r="B22" s="77" t="s">
        <v>161</v>
      </c>
      <c r="C22" s="136">
        <f t="shared" si="3"/>
        <v>31</v>
      </c>
      <c r="D22" s="136"/>
      <c r="E22" s="136">
        <v>31</v>
      </c>
      <c r="F22" s="136">
        <v>0</v>
      </c>
      <c r="G22" s="136">
        <f t="shared" si="4"/>
        <v>29</v>
      </c>
      <c r="H22" s="137">
        <v>29</v>
      </c>
      <c r="I22" s="136"/>
      <c r="J22" s="136">
        <f t="shared" si="5"/>
        <v>2</v>
      </c>
      <c r="K22" s="136">
        <f t="shared" si="6"/>
        <v>2</v>
      </c>
      <c r="L22" s="136">
        <f t="shared" si="7"/>
        <v>0</v>
      </c>
      <c r="M22" s="136">
        <f t="shared" si="8"/>
        <v>31</v>
      </c>
      <c r="N22" s="136">
        <f t="shared" si="9"/>
        <v>31</v>
      </c>
      <c r="O22" s="136">
        <f t="shared" si="10"/>
        <v>0</v>
      </c>
      <c r="P22" s="136">
        <f t="shared" si="11"/>
        <v>0</v>
      </c>
      <c r="Q22" s="136"/>
      <c r="R22" s="89"/>
      <c r="S22" s="138">
        <v>1</v>
      </c>
      <c r="T22" s="60" t="s">
        <v>150</v>
      </c>
      <c r="U22" s="61" t="s">
        <v>151</v>
      </c>
      <c r="V22" s="60" t="s">
        <v>39</v>
      </c>
      <c r="X22" s="60" t="s">
        <v>39</v>
      </c>
    </row>
    <row r="23" spans="1:24" s="61" customFormat="1" ht="19.5" customHeight="1">
      <c r="A23" s="64">
        <v>11</v>
      </c>
      <c r="B23" s="77" t="s">
        <v>162</v>
      </c>
      <c r="C23" s="136">
        <f t="shared" si="3"/>
        <v>16</v>
      </c>
      <c r="D23" s="136"/>
      <c r="E23" s="136">
        <v>16</v>
      </c>
      <c r="F23" s="136">
        <v>0</v>
      </c>
      <c r="G23" s="136">
        <f t="shared" si="4"/>
        <v>11</v>
      </c>
      <c r="H23" s="137">
        <v>11</v>
      </c>
      <c r="I23" s="136"/>
      <c r="J23" s="136">
        <f t="shared" si="5"/>
        <v>5</v>
      </c>
      <c r="K23" s="136">
        <f t="shared" si="6"/>
        <v>5</v>
      </c>
      <c r="L23" s="136">
        <f t="shared" si="7"/>
        <v>0</v>
      </c>
      <c r="M23" s="136">
        <f t="shared" si="8"/>
        <v>16</v>
      </c>
      <c r="N23" s="136">
        <f t="shared" si="9"/>
        <v>16</v>
      </c>
      <c r="O23" s="136">
        <f t="shared" si="10"/>
        <v>0</v>
      </c>
      <c r="P23" s="136">
        <f t="shared" si="11"/>
        <v>0</v>
      </c>
      <c r="Q23" s="136"/>
      <c r="R23" s="89"/>
      <c r="S23" s="138">
        <v>1</v>
      </c>
      <c r="T23" s="60" t="s">
        <v>150</v>
      </c>
      <c r="U23" s="61" t="s">
        <v>151</v>
      </c>
      <c r="V23" s="60" t="s">
        <v>39</v>
      </c>
      <c r="X23" s="60" t="s">
        <v>39</v>
      </c>
    </row>
    <row r="24" spans="1:24" s="61" customFormat="1" ht="19.5" customHeight="1">
      <c r="A24" s="64">
        <v>12</v>
      </c>
      <c r="B24" s="77" t="s">
        <v>163</v>
      </c>
      <c r="C24" s="136">
        <f t="shared" si="3"/>
        <v>16</v>
      </c>
      <c r="D24" s="136"/>
      <c r="E24" s="136">
        <f>16</f>
        <v>16</v>
      </c>
      <c r="F24" s="136">
        <v>0</v>
      </c>
      <c r="G24" s="136">
        <f t="shared" si="4"/>
        <v>8</v>
      </c>
      <c r="H24" s="137">
        <v>8</v>
      </c>
      <c r="I24" s="136"/>
      <c r="J24" s="136">
        <f t="shared" si="5"/>
        <v>8</v>
      </c>
      <c r="K24" s="136">
        <f t="shared" si="6"/>
        <v>8</v>
      </c>
      <c r="L24" s="136">
        <f t="shared" si="7"/>
        <v>0</v>
      </c>
      <c r="M24" s="136">
        <f t="shared" si="8"/>
        <v>16</v>
      </c>
      <c r="N24" s="136">
        <f t="shared" si="9"/>
        <v>16</v>
      </c>
      <c r="O24" s="136">
        <f t="shared" si="10"/>
        <v>0</v>
      </c>
      <c r="P24" s="136">
        <f t="shared" si="11"/>
        <v>0</v>
      </c>
      <c r="Q24" s="136"/>
      <c r="R24" s="89"/>
      <c r="S24" s="138">
        <v>1</v>
      </c>
      <c r="T24" s="60" t="s">
        <v>150</v>
      </c>
      <c r="U24" s="61" t="s">
        <v>151</v>
      </c>
      <c r="V24" s="60" t="s">
        <v>39</v>
      </c>
      <c r="X24" s="60" t="s">
        <v>39</v>
      </c>
    </row>
    <row r="25" spans="1:24" s="61" customFormat="1" ht="19.5" customHeight="1">
      <c r="A25" s="64">
        <v>13</v>
      </c>
      <c r="B25" s="65" t="s">
        <v>477</v>
      </c>
      <c r="C25" s="136">
        <v>8</v>
      </c>
      <c r="D25" s="136"/>
      <c r="E25" s="136">
        <v>8</v>
      </c>
      <c r="F25" s="136">
        <v>0</v>
      </c>
      <c r="G25" s="136">
        <f t="shared" si="4"/>
        <v>8</v>
      </c>
      <c r="H25" s="137">
        <v>8</v>
      </c>
      <c r="I25" s="136"/>
      <c r="J25" s="136">
        <f>SUM(K25:L25)</f>
        <v>0</v>
      </c>
      <c r="K25" s="136">
        <f>D25+E25-H25</f>
        <v>0</v>
      </c>
      <c r="L25" s="136">
        <f>F25-I25</f>
        <v>0</v>
      </c>
      <c r="M25" s="136">
        <f>SUM(N25:O25)</f>
        <v>0</v>
      </c>
      <c r="N25" s="136">
        <f>D25+E25+Q25</f>
        <v>0</v>
      </c>
      <c r="O25" s="136">
        <f>F25+R25</f>
        <v>0</v>
      </c>
      <c r="P25" s="136">
        <f t="shared" si="11"/>
        <v>-8</v>
      </c>
      <c r="Q25" s="136">
        <v>-8</v>
      </c>
      <c r="R25" s="89"/>
      <c r="S25" s="138">
        <v>1</v>
      </c>
      <c r="T25" s="60" t="s">
        <v>150</v>
      </c>
      <c r="U25" s="61" t="s">
        <v>151</v>
      </c>
      <c r="V25" s="60" t="s">
        <v>39</v>
      </c>
      <c r="X25" s="60" t="s">
        <v>39</v>
      </c>
    </row>
    <row r="26" spans="1:24" s="61" customFormat="1" ht="19.5" customHeight="1">
      <c r="A26" s="64">
        <v>14</v>
      </c>
      <c r="B26" s="77" t="s">
        <v>164</v>
      </c>
      <c r="C26" s="136">
        <f t="shared" si="3"/>
        <v>31</v>
      </c>
      <c r="D26" s="136"/>
      <c r="E26" s="136">
        <v>31</v>
      </c>
      <c r="F26" s="136">
        <v>0</v>
      </c>
      <c r="G26" s="136">
        <f t="shared" si="4"/>
        <v>26</v>
      </c>
      <c r="H26" s="137">
        <v>26</v>
      </c>
      <c r="I26" s="136"/>
      <c r="J26" s="136">
        <f t="shared" si="5"/>
        <v>5</v>
      </c>
      <c r="K26" s="136">
        <f t="shared" si="6"/>
        <v>5</v>
      </c>
      <c r="L26" s="136">
        <f t="shared" si="7"/>
        <v>0</v>
      </c>
      <c r="M26" s="136">
        <f t="shared" si="8"/>
        <v>31</v>
      </c>
      <c r="N26" s="136">
        <f t="shared" si="9"/>
        <v>31</v>
      </c>
      <c r="O26" s="136">
        <f t="shared" si="10"/>
        <v>0</v>
      </c>
      <c r="P26" s="136">
        <f t="shared" si="11"/>
        <v>0</v>
      </c>
      <c r="Q26" s="136"/>
      <c r="R26" s="89"/>
      <c r="S26" s="138">
        <v>1</v>
      </c>
      <c r="T26" s="60" t="s">
        <v>150</v>
      </c>
      <c r="U26" s="61" t="s">
        <v>151</v>
      </c>
      <c r="V26" s="60" t="s">
        <v>39</v>
      </c>
      <c r="X26" s="60" t="s">
        <v>39</v>
      </c>
    </row>
    <row r="27" spans="1:24" s="61" customFormat="1" ht="19.5" customHeight="1">
      <c r="A27" s="64">
        <v>15</v>
      </c>
      <c r="B27" s="77" t="s">
        <v>165</v>
      </c>
      <c r="C27" s="136">
        <f t="shared" si="3"/>
        <v>21</v>
      </c>
      <c r="D27" s="136"/>
      <c r="E27" s="136">
        <v>21</v>
      </c>
      <c r="F27" s="136">
        <v>0</v>
      </c>
      <c r="G27" s="136">
        <f t="shared" si="4"/>
        <v>25</v>
      </c>
      <c r="H27" s="137">
        <v>21</v>
      </c>
      <c r="I27" s="136">
        <v>4</v>
      </c>
      <c r="J27" s="136">
        <f t="shared" si="5"/>
        <v>-4</v>
      </c>
      <c r="K27" s="136">
        <f t="shared" si="6"/>
        <v>0</v>
      </c>
      <c r="L27" s="136">
        <f t="shared" si="7"/>
        <v>-4</v>
      </c>
      <c r="M27" s="136">
        <f t="shared" si="8"/>
        <v>21</v>
      </c>
      <c r="N27" s="136">
        <f t="shared" si="9"/>
        <v>21</v>
      </c>
      <c r="O27" s="136">
        <f t="shared" si="10"/>
        <v>0</v>
      </c>
      <c r="P27" s="136">
        <f t="shared" si="11"/>
        <v>0</v>
      </c>
      <c r="Q27" s="136"/>
      <c r="R27" s="89"/>
      <c r="S27" s="138">
        <v>1</v>
      </c>
      <c r="T27" s="60" t="s">
        <v>166</v>
      </c>
      <c r="U27" s="61" t="s">
        <v>157</v>
      </c>
      <c r="V27" s="60" t="s">
        <v>39</v>
      </c>
      <c r="X27" s="60" t="s">
        <v>167</v>
      </c>
    </row>
    <row r="28" spans="1:24" s="61" customFormat="1" ht="19.5" customHeight="1">
      <c r="A28" s="62">
        <v>2</v>
      </c>
      <c r="B28" s="63" t="s">
        <v>168</v>
      </c>
      <c r="C28" s="134">
        <f>SUM(C29:C32)</f>
        <v>106</v>
      </c>
      <c r="D28" s="134">
        <f aca="true" t="shared" si="12" ref="D28:R28">SUM(D29:D32)</f>
        <v>3</v>
      </c>
      <c r="E28" s="134">
        <f t="shared" si="12"/>
        <v>103</v>
      </c>
      <c r="F28" s="134">
        <f t="shared" si="12"/>
        <v>0</v>
      </c>
      <c r="G28" s="134">
        <f t="shared" si="12"/>
        <v>105</v>
      </c>
      <c r="H28" s="134">
        <f t="shared" si="12"/>
        <v>103</v>
      </c>
      <c r="I28" s="134">
        <f t="shared" si="12"/>
        <v>2</v>
      </c>
      <c r="J28" s="134">
        <f t="shared" si="12"/>
        <v>1</v>
      </c>
      <c r="K28" s="134">
        <f t="shared" si="12"/>
        <v>3</v>
      </c>
      <c r="L28" s="134">
        <f t="shared" si="12"/>
        <v>-2</v>
      </c>
      <c r="M28" s="134">
        <f t="shared" si="12"/>
        <v>106</v>
      </c>
      <c r="N28" s="134">
        <f t="shared" si="12"/>
        <v>106</v>
      </c>
      <c r="O28" s="134">
        <f t="shared" si="12"/>
        <v>0</v>
      </c>
      <c r="P28" s="134">
        <f t="shared" si="12"/>
        <v>0</v>
      </c>
      <c r="Q28" s="134">
        <f t="shared" si="12"/>
        <v>0</v>
      </c>
      <c r="R28" s="135">
        <f t="shared" si="12"/>
        <v>0</v>
      </c>
      <c r="S28" s="138"/>
      <c r="T28" s="60"/>
      <c r="V28" s="60"/>
      <c r="X28" s="60"/>
    </row>
    <row r="29" spans="1:24" s="61" customFormat="1" ht="19.5" customHeight="1">
      <c r="A29" s="64">
        <v>1</v>
      </c>
      <c r="B29" s="65" t="s">
        <v>169</v>
      </c>
      <c r="C29" s="136">
        <f t="shared" si="3"/>
        <v>48</v>
      </c>
      <c r="D29" s="136">
        <v>3</v>
      </c>
      <c r="E29" s="136">
        <v>45</v>
      </c>
      <c r="F29" s="136">
        <v>0</v>
      </c>
      <c r="G29" s="136">
        <f t="shared" si="4"/>
        <v>47</v>
      </c>
      <c r="H29" s="137">
        <v>45</v>
      </c>
      <c r="I29" s="136">
        <v>2</v>
      </c>
      <c r="J29" s="136">
        <f t="shared" si="5"/>
        <v>1</v>
      </c>
      <c r="K29" s="136">
        <f>D29+E29-H29</f>
        <v>3</v>
      </c>
      <c r="L29" s="136">
        <f>F29-I29</f>
        <v>-2</v>
      </c>
      <c r="M29" s="136">
        <f t="shared" si="8"/>
        <v>48</v>
      </c>
      <c r="N29" s="136">
        <f t="shared" si="9"/>
        <v>48</v>
      </c>
      <c r="O29" s="136">
        <f t="shared" si="10"/>
        <v>0</v>
      </c>
      <c r="P29" s="136">
        <f t="shared" si="11"/>
        <v>0</v>
      </c>
      <c r="Q29" s="136"/>
      <c r="R29" s="89"/>
      <c r="S29" s="138">
        <v>1</v>
      </c>
      <c r="T29" s="60" t="s">
        <v>150</v>
      </c>
      <c r="U29" s="61" t="s">
        <v>157</v>
      </c>
      <c r="V29" s="60" t="s">
        <v>166</v>
      </c>
      <c r="X29" s="60" t="s">
        <v>170</v>
      </c>
    </row>
    <row r="30" spans="1:24" s="61" customFormat="1" ht="19.5" customHeight="1">
      <c r="A30" s="64">
        <v>2</v>
      </c>
      <c r="B30" s="65" t="s">
        <v>171</v>
      </c>
      <c r="C30" s="136">
        <f t="shared" si="3"/>
        <v>42</v>
      </c>
      <c r="D30" s="136"/>
      <c r="E30" s="136">
        <v>42</v>
      </c>
      <c r="F30" s="136">
        <v>0</v>
      </c>
      <c r="G30" s="136">
        <f t="shared" si="4"/>
        <v>42</v>
      </c>
      <c r="H30" s="136">
        <v>42</v>
      </c>
      <c r="I30" s="136"/>
      <c r="J30" s="136">
        <f t="shared" si="5"/>
        <v>0</v>
      </c>
      <c r="K30" s="136">
        <f>D30+E30-H30</f>
        <v>0</v>
      </c>
      <c r="L30" s="136">
        <f>F30-I30</f>
        <v>0</v>
      </c>
      <c r="M30" s="136">
        <f t="shared" si="8"/>
        <v>42</v>
      </c>
      <c r="N30" s="136">
        <f t="shared" si="9"/>
        <v>42</v>
      </c>
      <c r="O30" s="136">
        <f t="shared" si="10"/>
        <v>0</v>
      </c>
      <c r="P30" s="136">
        <f t="shared" si="11"/>
        <v>0</v>
      </c>
      <c r="Q30" s="136"/>
      <c r="R30" s="89"/>
      <c r="S30" s="138">
        <v>1</v>
      </c>
      <c r="T30" s="60" t="s">
        <v>150</v>
      </c>
      <c r="U30" s="61" t="s">
        <v>157</v>
      </c>
      <c r="V30" s="60" t="s">
        <v>166</v>
      </c>
      <c r="X30" s="60" t="s">
        <v>170</v>
      </c>
    </row>
    <row r="31" spans="1:24" s="61" customFormat="1" ht="19.5" customHeight="1">
      <c r="A31" s="64">
        <v>3</v>
      </c>
      <c r="B31" s="65" t="s">
        <v>172</v>
      </c>
      <c r="C31" s="136">
        <f t="shared" si="3"/>
        <v>13</v>
      </c>
      <c r="D31" s="136"/>
      <c r="E31" s="136">
        <v>13</v>
      </c>
      <c r="F31" s="136">
        <v>0</v>
      </c>
      <c r="G31" s="136">
        <f t="shared" si="4"/>
        <v>13</v>
      </c>
      <c r="H31" s="137">
        <v>13</v>
      </c>
      <c r="I31" s="136"/>
      <c r="J31" s="136">
        <f t="shared" si="5"/>
        <v>0</v>
      </c>
      <c r="K31" s="136">
        <f>D31+E31-H31</f>
        <v>0</v>
      </c>
      <c r="L31" s="136">
        <f>F31-I31</f>
        <v>0</v>
      </c>
      <c r="M31" s="136">
        <f t="shared" si="8"/>
        <v>13</v>
      </c>
      <c r="N31" s="136">
        <f t="shared" si="9"/>
        <v>13</v>
      </c>
      <c r="O31" s="136">
        <f t="shared" si="10"/>
        <v>0</v>
      </c>
      <c r="P31" s="136">
        <f t="shared" si="11"/>
        <v>0</v>
      </c>
      <c r="Q31" s="136"/>
      <c r="R31" s="89"/>
      <c r="S31" s="138">
        <v>1</v>
      </c>
      <c r="T31" s="60" t="s">
        <v>150</v>
      </c>
      <c r="U31" s="61" t="s">
        <v>157</v>
      </c>
      <c r="V31" s="60" t="s">
        <v>166</v>
      </c>
      <c r="X31" s="60" t="s">
        <v>170</v>
      </c>
    </row>
    <row r="32" spans="1:24" s="61" customFormat="1" ht="19.5" customHeight="1">
      <c r="A32" s="64">
        <v>4</v>
      </c>
      <c r="B32" s="65" t="s">
        <v>173</v>
      </c>
      <c r="C32" s="136">
        <f t="shared" si="3"/>
        <v>3</v>
      </c>
      <c r="D32" s="136"/>
      <c r="E32" s="136">
        <v>3</v>
      </c>
      <c r="F32" s="136">
        <v>0</v>
      </c>
      <c r="G32" s="136">
        <f t="shared" si="4"/>
        <v>3</v>
      </c>
      <c r="H32" s="137">
        <v>3</v>
      </c>
      <c r="I32" s="136"/>
      <c r="J32" s="136">
        <f t="shared" si="5"/>
        <v>0</v>
      </c>
      <c r="K32" s="136">
        <f>D32+E32-H32</f>
        <v>0</v>
      </c>
      <c r="L32" s="136">
        <f>F32-I32</f>
        <v>0</v>
      </c>
      <c r="M32" s="136">
        <f t="shared" si="8"/>
        <v>3</v>
      </c>
      <c r="N32" s="136">
        <f t="shared" si="9"/>
        <v>3</v>
      </c>
      <c r="O32" s="136">
        <f t="shared" si="10"/>
        <v>0</v>
      </c>
      <c r="P32" s="136">
        <f t="shared" si="11"/>
        <v>0</v>
      </c>
      <c r="Q32" s="136"/>
      <c r="R32" s="89"/>
      <c r="S32" s="138">
        <v>1</v>
      </c>
      <c r="T32" s="60" t="s">
        <v>166</v>
      </c>
      <c r="U32" s="61" t="s">
        <v>157</v>
      </c>
      <c r="V32" s="60" t="s">
        <v>166</v>
      </c>
      <c r="X32" s="60" t="s">
        <v>170</v>
      </c>
    </row>
    <row r="33" spans="1:24" s="61" customFormat="1" ht="19.5" customHeight="1">
      <c r="A33" s="62">
        <v>3</v>
      </c>
      <c r="B33" s="63" t="s">
        <v>175</v>
      </c>
      <c r="C33" s="134">
        <f>SUM(C34:C71)</f>
        <v>2279</v>
      </c>
      <c r="D33" s="134">
        <f aca="true" t="shared" si="13" ref="D33:R33">SUM(D34:D71)</f>
        <v>0</v>
      </c>
      <c r="E33" s="134">
        <f t="shared" si="13"/>
        <v>2279</v>
      </c>
      <c r="F33" s="134">
        <f t="shared" si="13"/>
        <v>0</v>
      </c>
      <c r="G33" s="134">
        <f t="shared" si="13"/>
        <v>1929</v>
      </c>
      <c r="H33" s="134">
        <f t="shared" si="13"/>
        <v>1929</v>
      </c>
      <c r="I33" s="134">
        <f t="shared" si="13"/>
        <v>0</v>
      </c>
      <c r="J33" s="134">
        <f t="shared" si="13"/>
        <v>350</v>
      </c>
      <c r="K33" s="134">
        <f t="shared" si="13"/>
        <v>350</v>
      </c>
      <c r="L33" s="134">
        <f t="shared" si="13"/>
        <v>0</v>
      </c>
      <c r="M33" s="134">
        <f t="shared" si="13"/>
        <v>3993</v>
      </c>
      <c r="N33" s="134">
        <f t="shared" si="13"/>
        <v>3993</v>
      </c>
      <c r="O33" s="134">
        <f t="shared" si="13"/>
        <v>0</v>
      </c>
      <c r="P33" s="134">
        <f t="shared" si="13"/>
        <v>1714</v>
      </c>
      <c r="Q33" s="134">
        <f t="shared" si="13"/>
        <v>1714</v>
      </c>
      <c r="R33" s="135">
        <f t="shared" si="13"/>
        <v>0</v>
      </c>
      <c r="S33" s="138"/>
      <c r="T33" s="60"/>
      <c r="V33" s="60"/>
      <c r="X33" s="60"/>
    </row>
    <row r="34" spans="1:24" s="61" customFormat="1" ht="19.5" customHeight="1">
      <c r="A34" s="64">
        <v>1</v>
      </c>
      <c r="B34" s="139" t="s">
        <v>176</v>
      </c>
      <c r="C34" s="136">
        <f t="shared" si="3"/>
        <v>36</v>
      </c>
      <c r="D34" s="136"/>
      <c r="E34" s="136">
        <v>36</v>
      </c>
      <c r="F34" s="136">
        <v>0</v>
      </c>
      <c r="G34" s="136">
        <f t="shared" si="4"/>
        <v>34</v>
      </c>
      <c r="H34" s="136">
        <v>34</v>
      </c>
      <c r="I34" s="140"/>
      <c r="J34" s="136">
        <f t="shared" si="5"/>
        <v>2</v>
      </c>
      <c r="K34" s="136">
        <f aca="true" t="shared" si="14" ref="K34:K71">D34+E34-H34</f>
        <v>2</v>
      </c>
      <c r="L34" s="136">
        <f aca="true" t="shared" si="15" ref="L34:L71">F34-I34</f>
        <v>0</v>
      </c>
      <c r="M34" s="136">
        <f t="shared" si="8"/>
        <v>151</v>
      </c>
      <c r="N34" s="136">
        <f t="shared" si="9"/>
        <v>151</v>
      </c>
      <c r="O34" s="136">
        <f t="shared" si="10"/>
        <v>0</v>
      </c>
      <c r="P34" s="136">
        <f t="shared" si="11"/>
        <v>115</v>
      </c>
      <c r="Q34" s="136">
        <v>115</v>
      </c>
      <c r="R34" s="89"/>
      <c r="S34" s="138">
        <v>1</v>
      </c>
      <c r="T34" s="60" t="s">
        <v>150</v>
      </c>
      <c r="U34" s="61" t="s">
        <v>157</v>
      </c>
      <c r="V34" s="60" t="s">
        <v>39</v>
      </c>
      <c r="X34" s="60" t="s">
        <v>39</v>
      </c>
    </row>
    <row r="35" spans="1:24" s="61" customFormat="1" ht="19.5" customHeight="1">
      <c r="A35" s="64">
        <v>2</v>
      </c>
      <c r="B35" s="77" t="s">
        <v>177</v>
      </c>
      <c r="C35" s="136">
        <f t="shared" si="3"/>
        <v>25</v>
      </c>
      <c r="D35" s="136"/>
      <c r="E35" s="136">
        <v>25</v>
      </c>
      <c r="F35" s="136">
        <v>0</v>
      </c>
      <c r="G35" s="136">
        <f t="shared" si="4"/>
        <v>19</v>
      </c>
      <c r="H35" s="137">
        <v>19</v>
      </c>
      <c r="I35" s="140"/>
      <c r="J35" s="136">
        <f t="shared" si="5"/>
        <v>6</v>
      </c>
      <c r="K35" s="136">
        <f t="shared" si="14"/>
        <v>6</v>
      </c>
      <c r="L35" s="136">
        <f t="shared" si="15"/>
        <v>0</v>
      </c>
      <c r="M35" s="136">
        <f t="shared" si="8"/>
        <v>71</v>
      </c>
      <c r="N35" s="136">
        <f t="shared" si="9"/>
        <v>71</v>
      </c>
      <c r="O35" s="136">
        <f t="shared" si="10"/>
        <v>0</v>
      </c>
      <c r="P35" s="136">
        <f t="shared" si="11"/>
        <v>46</v>
      </c>
      <c r="Q35" s="136">
        <v>46</v>
      </c>
      <c r="R35" s="89"/>
      <c r="S35" s="138">
        <v>1</v>
      </c>
      <c r="T35" s="60" t="s">
        <v>150</v>
      </c>
      <c r="U35" s="61" t="s">
        <v>157</v>
      </c>
      <c r="V35" s="60" t="s">
        <v>39</v>
      </c>
      <c r="X35" s="60" t="s">
        <v>39</v>
      </c>
    </row>
    <row r="36" spans="1:24" s="61" customFormat="1" ht="19.5" customHeight="1">
      <c r="A36" s="64">
        <v>3</v>
      </c>
      <c r="B36" s="77" t="s">
        <v>178</v>
      </c>
      <c r="C36" s="136">
        <f t="shared" si="3"/>
        <v>250</v>
      </c>
      <c r="D36" s="136"/>
      <c r="E36" s="136">
        <v>250</v>
      </c>
      <c r="F36" s="136">
        <v>0</v>
      </c>
      <c r="G36" s="136">
        <f t="shared" si="4"/>
        <v>216</v>
      </c>
      <c r="H36" s="137">
        <v>216</v>
      </c>
      <c r="I36" s="140"/>
      <c r="J36" s="136">
        <f t="shared" si="5"/>
        <v>34</v>
      </c>
      <c r="K36" s="136">
        <f t="shared" si="14"/>
        <v>34</v>
      </c>
      <c r="L36" s="136">
        <f t="shared" si="15"/>
        <v>0</v>
      </c>
      <c r="M36" s="136">
        <f t="shared" si="8"/>
        <v>250</v>
      </c>
      <c r="N36" s="136">
        <f t="shared" si="9"/>
        <v>250</v>
      </c>
      <c r="O36" s="136">
        <f t="shared" si="10"/>
        <v>0</v>
      </c>
      <c r="P36" s="136">
        <f t="shared" si="11"/>
        <v>0</v>
      </c>
      <c r="Q36" s="136"/>
      <c r="R36" s="89"/>
      <c r="S36" s="138">
        <v>1</v>
      </c>
      <c r="T36" s="60" t="s">
        <v>150</v>
      </c>
      <c r="U36" s="61" t="s">
        <v>151</v>
      </c>
      <c r="V36" s="60" t="s">
        <v>39</v>
      </c>
      <c r="X36" s="60" t="s">
        <v>39</v>
      </c>
    </row>
    <row r="37" spans="1:24" s="61" customFormat="1" ht="19.5" customHeight="1">
      <c r="A37" s="64">
        <v>4</v>
      </c>
      <c r="B37" s="77" t="s">
        <v>179</v>
      </c>
      <c r="C37" s="136">
        <f t="shared" si="3"/>
        <v>33</v>
      </c>
      <c r="D37" s="136"/>
      <c r="E37" s="136">
        <v>33</v>
      </c>
      <c r="F37" s="136">
        <v>0</v>
      </c>
      <c r="G37" s="136">
        <f t="shared" si="4"/>
        <v>25</v>
      </c>
      <c r="H37" s="137">
        <v>25</v>
      </c>
      <c r="I37" s="140"/>
      <c r="J37" s="136">
        <f t="shared" si="5"/>
        <v>8</v>
      </c>
      <c r="K37" s="136">
        <f t="shared" si="14"/>
        <v>8</v>
      </c>
      <c r="L37" s="136">
        <f t="shared" si="15"/>
        <v>0</v>
      </c>
      <c r="M37" s="136">
        <f t="shared" si="8"/>
        <v>134</v>
      </c>
      <c r="N37" s="136">
        <f t="shared" si="9"/>
        <v>134</v>
      </c>
      <c r="O37" s="136">
        <f t="shared" si="10"/>
        <v>0</v>
      </c>
      <c r="P37" s="136">
        <f t="shared" si="11"/>
        <v>101</v>
      </c>
      <c r="Q37" s="136">
        <v>101</v>
      </c>
      <c r="R37" s="89"/>
      <c r="S37" s="138">
        <v>1</v>
      </c>
      <c r="T37" s="60" t="s">
        <v>150</v>
      </c>
      <c r="U37" s="61" t="s">
        <v>151</v>
      </c>
      <c r="V37" s="60" t="s">
        <v>39</v>
      </c>
      <c r="X37" s="60" t="s">
        <v>39</v>
      </c>
    </row>
    <row r="38" spans="1:24" s="61" customFormat="1" ht="19.5" customHeight="1">
      <c r="A38" s="64">
        <v>5</v>
      </c>
      <c r="B38" s="65" t="s">
        <v>441</v>
      </c>
      <c r="C38" s="136">
        <f t="shared" si="3"/>
        <v>90</v>
      </c>
      <c r="D38" s="136"/>
      <c r="E38" s="136">
        <v>90</v>
      </c>
      <c r="F38" s="136">
        <v>0</v>
      </c>
      <c r="G38" s="136">
        <f t="shared" si="4"/>
        <v>87</v>
      </c>
      <c r="H38" s="137">
        <v>87</v>
      </c>
      <c r="I38" s="140"/>
      <c r="J38" s="136">
        <f t="shared" si="5"/>
        <v>3</v>
      </c>
      <c r="K38" s="136">
        <f t="shared" si="14"/>
        <v>3</v>
      </c>
      <c r="L38" s="136">
        <f t="shared" si="15"/>
        <v>0</v>
      </c>
      <c r="M38" s="136">
        <f t="shared" si="8"/>
        <v>90</v>
      </c>
      <c r="N38" s="136">
        <f t="shared" si="9"/>
        <v>90</v>
      </c>
      <c r="O38" s="136">
        <f t="shared" si="10"/>
        <v>0</v>
      </c>
      <c r="P38" s="136">
        <f t="shared" si="11"/>
        <v>0</v>
      </c>
      <c r="Q38" s="136"/>
      <c r="R38" s="89"/>
      <c r="S38" s="138">
        <v>1</v>
      </c>
      <c r="T38" s="60" t="s">
        <v>150</v>
      </c>
      <c r="U38" s="61" t="s">
        <v>151</v>
      </c>
      <c r="V38" s="60" t="s">
        <v>39</v>
      </c>
      <c r="X38" s="60" t="s">
        <v>39</v>
      </c>
    </row>
    <row r="39" spans="1:24" s="61" customFormat="1" ht="19.5" customHeight="1">
      <c r="A39" s="64">
        <v>6</v>
      </c>
      <c r="B39" s="77" t="s">
        <v>180</v>
      </c>
      <c r="C39" s="136">
        <f t="shared" si="3"/>
        <v>31</v>
      </c>
      <c r="D39" s="136"/>
      <c r="E39" s="136">
        <v>31</v>
      </c>
      <c r="F39" s="136">
        <v>0</v>
      </c>
      <c r="G39" s="136">
        <f t="shared" si="4"/>
        <v>26</v>
      </c>
      <c r="H39" s="137">
        <v>26</v>
      </c>
      <c r="I39" s="140"/>
      <c r="J39" s="136">
        <f t="shared" si="5"/>
        <v>5</v>
      </c>
      <c r="K39" s="136">
        <f t="shared" si="14"/>
        <v>5</v>
      </c>
      <c r="L39" s="136">
        <f t="shared" si="15"/>
        <v>0</v>
      </c>
      <c r="M39" s="136">
        <f t="shared" si="8"/>
        <v>102</v>
      </c>
      <c r="N39" s="136">
        <f t="shared" si="9"/>
        <v>102</v>
      </c>
      <c r="O39" s="136">
        <f t="shared" si="10"/>
        <v>0</v>
      </c>
      <c r="P39" s="136">
        <f t="shared" si="11"/>
        <v>71</v>
      </c>
      <c r="Q39" s="136">
        <v>71</v>
      </c>
      <c r="R39" s="89"/>
      <c r="S39" s="138">
        <v>1</v>
      </c>
      <c r="T39" s="60" t="s">
        <v>150</v>
      </c>
      <c r="U39" s="61" t="s">
        <v>151</v>
      </c>
      <c r="V39" s="60" t="s">
        <v>39</v>
      </c>
      <c r="X39" s="60" t="s">
        <v>39</v>
      </c>
    </row>
    <row r="40" spans="1:24" s="61" customFormat="1" ht="19.5" customHeight="1">
      <c r="A40" s="64">
        <v>7</v>
      </c>
      <c r="B40" s="65" t="s">
        <v>442</v>
      </c>
      <c r="C40" s="136">
        <f t="shared" si="3"/>
        <v>110</v>
      </c>
      <c r="D40" s="136"/>
      <c r="E40" s="136">
        <v>110</v>
      </c>
      <c r="F40" s="136">
        <v>0</v>
      </c>
      <c r="G40" s="136">
        <f t="shared" si="4"/>
        <v>87</v>
      </c>
      <c r="H40" s="137">
        <v>87</v>
      </c>
      <c r="I40" s="140"/>
      <c r="J40" s="136">
        <f t="shared" si="5"/>
        <v>23</v>
      </c>
      <c r="K40" s="136">
        <f t="shared" si="14"/>
        <v>23</v>
      </c>
      <c r="L40" s="136">
        <f t="shared" si="15"/>
        <v>0</v>
      </c>
      <c r="M40" s="136">
        <f t="shared" si="8"/>
        <v>110</v>
      </c>
      <c r="N40" s="136">
        <f t="shared" si="9"/>
        <v>110</v>
      </c>
      <c r="O40" s="136">
        <f t="shared" si="10"/>
        <v>0</v>
      </c>
      <c r="P40" s="136">
        <f t="shared" si="11"/>
        <v>0</v>
      </c>
      <c r="Q40" s="136"/>
      <c r="R40" s="89"/>
      <c r="S40" s="138">
        <v>1</v>
      </c>
      <c r="T40" s="60" t="s">
        <v>150</v>
      </c>
      <c r="U40" s="61" t="s">
        <v>151</v>
      </c>
      <c r="V40" s="60" t="s">
        <v>39</v>
      </c>
      <c r="X40" s="60" t="s">
        <v>39</v>
      </c>
    </row>
    <row r="41" spans="1:24" s="61" customFormat="1" ht="19.5" customHeight="1">
      <c r="A41" s="64">
        <v>8</v>
      </c>
      <c r="B41" s="77" t="s">
        <v>181</v>
      </c>
      <c r="C41" s="136">
        <f t="shared" si="3"/>
        <v>40</v>
      </c>
      <c r="D41" s="136"/>
      <c r="E41" s="136">
        <v>40</v>
      </c>
      <c r="F41" s="136">
        <v>0</v>
      </c>
      <c r="G41" s="136">
        <f t="shared" si="4"/>
        <v>24</v>
      </c>
      <c r="H41" s="137">
        <v>24</v>
      </c>
      <c r="I41" s="140"/>
      <c r="J41" s="136">
        <f t="shared" si="5"/>
        <v>16</v>
      </c>
      <c r="K41" s="136">
        <f t="shared" si="14"/>
        <v>16</v>
      </c>
      <c r="L41" s="136">
        <f t="shared" si="15"/>
        <v>0</v>
      </c>
      <c r="M41" s="136">
        <f t="shared" si="8"/>
        <v>184</v>
      </c>
      <c r="N41" s="136">
        <f t="shared" si="9"/>
        <v>184</v>
      </c>
      <c r="O41" s="136">
        <f t="shared" si="10"/>
        <v>0</v>
      </c>
      <c r="P41" s="136">
        <f t="shared" si="11"/>
        <v>144</v>
      </c>
      <c r="Q41" s="136">
        <v>144</v>
      </c>
      <c r="R41" s="89"/>
      <c r="S41" s="138">
        <v>1</v>
      </c>
      <c r="T41" s="60" t="s">
        <v>150</v>
      </c>
      <c r="U41" s="61" t="s">
        <v>151</v>
      </c>
      <c r="V41" s="60" t="s">
        <v>39</v>
      </c>
      <c r="X41" s="60" t="s">
        <v>39</v>
      </c>
    </row>
    <row r="42" spans="1:24" s="61" customFormat="1" ht="19.5" customHeight="1">
      <c r="A42" s="64">
        <v>9</v>
      </c>
      <c r="B42" s="77" t="s">
        <v>182</v>
      </c>
      <c r="C42" s="136">
        <f t="shared" si="3"/>
        <v>163</v>
      </c>
      <c r="D42" s="136"/>
      <c r="E42" s="136">
        <v>163</v>
      </c>
      <c r="F42" s="136">
        <v>0</v>
      </c>
      <c r="G42" s="136">
        <f t="shared" si="4"/>
        <v>147</v>
      </c>
      <c r="H42" s="137">
        <v>147</v>
      </c>
      <c r="I42" s="140"/>
      <c r="J42" s="136">
        <f t="shared" si="5"/>
        <v>16</v>
      </c>
      <c r="K42" s="136">
        <f t="shared" si="14"/>
        <v>16</v>
      </c>
      <c r="L42" s="136">
        <f t="shared" si="15"/>
        <v>0</v>
      </c>
      <c r="M42" s="136">
        <f t="shared" si="8"/>
        <v>163</v>
      </c>
      <c r="N42" s="136">
        <f t="shared" si="9"/>
        <v>163</v>
      </c>
      <c r="O42" s="136">
        <f t="shared" si="10"/>
        <v>0</v>
      </c>
      <c r="P42" s="136">
        <f t="shared" si="11"/>
        <v>0</v>
      </c>
      <c r="Q42" s="136"/>
      <c r="R42" s="89"/>
      <c r="S42" s="138">
        <v>1</v>
      </c>
      <c r="T42" s="60" t="s">
        <v>150</v>
      </c>
      <c r="U42" s="61" t="s">
        <v>151</v>
      </c>
      <c r="V42" s="60" t="s">
        <v>39</v>
      </c>
      <c r="X42" s="60" t="s">
        <v>39</v>
      </c>
    </row>
    <row r="43" spans="1:24" s="61" customFormat="1" ht="19.5" customHeight="1">
      <c r="A43" s="64">
        <v>10</v>
      </c>
      <c r="B43" s="77" t="s">
        <v>183</v>
      </c>
      <c r="C43" s="136">
        <f t="shared" si="3"/>
        <v>40</v>
      </c>
      <c r="D43" s="136"/>
      <c r="E43" s="136">
        <v>40</v>
      </c>
      <c r="F43" s="136">
        <v>0</v>
      </c>
      <c r="G43" s="136">
        <f t="shared" si="4"/>
        <v>29</v>
      </c>
      <c r="H43" s="137">
        <v>29</v>
      </c>
      <c r="I43" s="140"/>
      <c r="J43" s="136">
        <f t="shared" si="5"/>
        <v>11</v>
      </c>
      <c r="K43" s="136">
        <f t="shared" si="14"/>
        <v>11</v>
      </c>
      <c r="L43" s="136">
        <f t="shared" si="15"/>
        <v>0</v>
      </c>
      <c r="M43" s="136">
        <f t="shared" si="8"/>
        <v>205</v>
      </c>
      <c r="N43" s="136">
        <f t="shared" si="9"/>
        <v>205</v>
      </c>
      <c r="O43" s="136">
        <f t="shared" si="10"/>
        <v>0</v>
      </c>
      <c r="P43" s="136">
        <f t="shared" si="11"/>
        <v>165</v>
      </c>
      <c r="Q43" s="136">
        <v>165</v>
      </c>
      <c r="R43" s="89"/>
      <c r="S43" s="138">
        <v>1</v>
      </c>
      <c r="T43" s="60" t="s">
        <v>150</v>
      </c>
      <c r="U43" s="61" t="s">
        <v>151</v>
      </c>
      <c r="V43" s="60" t="s">
        <v>39</v>
      </c>
      <c r="X43" s="60" t="s">
        <v>39</v>
      </c>
    </row>
    <row r="44" spans="1:24" s="61" customFormat="1" ht="19.5" customHeight="1">
      <c r="A44" s="64">
        <v>11</v>
      </c>
      <c r="B44" s="77" t="s">
        <v>184</v>
      </c>
      <c r="C44" s="136">
        <f t="shared" si="3"/>
        <v>163</v>
      </c>
      <c r="D44" s="136"/>
      <c r="E44" s="136">
        <v>163</v>
      </c>
      <c r="F44" s="136">
        <v>0</v>
      </c>
      <c r="G44" s="136">
        <f t="shared" si="4"/>
        <v>151</v>
      </c>
      <c r="H44" s="137">
        <v>151</v>
      </c>
      <c r="I44" s="140"/>
      <c r="J44" s="136">
        <f t="shared" si="5"/>
        <v>12</v>
      </c>
      <c r="K44" s="136">
        <f t="shared" si="14"/>
        <v>12</v>
      </c>
      <c r="L44" s="136">
        <f t="shared" si="15"/>
        <v>0</v>
      </c>
      <c r="M44" s="136">
        <f t="shared" si="8"/>
        <v>163</v>
      </c>
      <c r="N44" s="136">
        <f t="shared" si="9"/>
        <v>163</v>
      </c>
      <c r="O44" s="136">
        <f t="shared" si="10"/>
        <v>0</v>
      </c>
      <c r="P44" s="136">
        <f t="shared" si="11"/>
        <v>0</v>
      </c>
      <c r="Q44" s="136"/>
      <c r="R44" s="89"/>
      <c r="S44" s="138">
        <v>1</v>
      </c>
      <c r="T44" s="60" t="s">
        <v>150</v>
      </c>
      <c r="U44" s="61" t="s">
        <v>151</v>
      </c>
      <c r="V44" s="60" t="s">
        <v>39</v>
      </c>
      <c r="X44" s="60" t="s">
        <v>39</v>
      </c>
    </row>
    <row r="45" spans="1:24" s="61" customFormat="1" ht="19.5" customHeight="1">
      <c r="A45" s="64">
        <v>12</v>
      </c>
      <c r="B45" s="77" t="s">
        <v>185</v>
      </c>
      <c r="C45" s="136">
        <f t="shared" si="3"/>
        <v>40</v>
      </c>
      <c r="D45" s="136"/>
      <c r="E45" s="136">
        <v>40</v>
      </c>
      <c r="F45" s="136">
        <v>0</v>
      </c>
      <c r="G45" s="136">
        <f t="shared" si="4"/>
        <v>27</v>
      </c>
      <c r="H45" s="137">
        <v>27</v>
      </c>
      <c r="I45" s="140"/>
      <c r="J45" s="136">
        <f t="shared" si="5"/>
        <v>13</v>
      </c>
      <c r="K45" s="136">
        <f t="shared" si="14"/>
        <v>13</v>
      </c>
      <c r="L45" s="136">
        <f t="shared" si="15"/>
        <v>0</v>
      </c>
      <c r="M45" s="136">
        <f t="shared" si="8"/>
        <v>205</v>
      </c>
      <c r="N45" s="136">
        <f t="shared" si="9"/>
        <v>205</v>
      </c>
      <c r="O45" s="136">
        <f t="shared" si="10"/>
        <v>0</v>
      </c>
      <c r="P45" s="136">
        <f t="shared" si="11"/>
        <v>165</v>
      </c>
      <c r="Q45" s="136">
        <v>165</v>
      </c>
      <c r="R45" s="89"/>
      <c r="S45" s="138">
        <v>1</v>
      </c>
      <c r="T45" s="60" t="s">
        <v>150</v>
      </c>
      <c r="U45" s="61" t="s">
        <v>151</v>
      </c>
      <c r="V45" s="60" t="s">
        <v>39</v>
      </c>
      <c r="X45" s="60" t="s">
        <v>39</v>
      </c>
    </row>
    <row r="46" spans="1:24" s="61" customFormat="1" ht="19.5" customHeight="1">
      <c r="A46" s="64">
        <v>13</v>
      </c>
      <c r="B46" s="77" t="s">
        <v>186</v>
      </c>
      <c r="C46" s="136">
        <f t="shared" si="3"/>
        <v>150</v>
      </c>
      <c r="D46" s="136"/>
      <c r="E46" s="136">
        <v>150</v>
      </c>
      <c r="F46" s="136">
        <v>0</v>
      </c>
      <c r="G46" s="136">
        <f t="shared" si="4"/>
        <v>133</v>
      </c>
      <c r="H46" s="137">
        <v>133</v>
      </c>
      <c r="I46" s="140"/>
      <c r="J46" s="136">
        <f t="shared" si="5"/>
        <v>17</v>
      </c>
      <c r="K46" s="136">
        <f t="shared" si="14"/>
        <v>17</v>
      </c>
      <c r="L46" s="136">
        <f t="shared" si="15"/>
        <v>0</v>
      </c>
      <c r="M46" s="136">
        <f t="shared" si="8"/>
        <v>150</v>
      </c>
      <c r="N46" s="136">
        <f t="shared" si="9"/>
        <v>150</v>
      </c>
      <c r="O46" s="136">
        <f t="shared" si="10"/>
        <v>0</v>
      </c>
      <c r="P46" s="136">
        <f t="shared" si="11"/>
        <v>0</v>
      </c>
      <c r="Q46" s="136"/>
      <c r="R46" s="89"/>
      <c r="S46" s="138">
        <v>1</v>
      </c>
      <c r="T46" s="60" t="s">
        <v>150</v>
      </c>
      <c r="U46" s="61" t="s">
        <v>151</v>
      </c>
      <c r="V46" s="60" t="s">
        <v>39</v>
      </c>
      <c r="X46" s="60" t="s">
        <v>39</v>
      </c>
    </row>
    <row r="47" spans="1:24" s="61" customFormat="1" ht="19.5" customHeight="1">
      <c r="A47" s="64">
        <v>13</v>
      </c>
      <c r="B47" s="77" t="s">
        <v>187</v>
      </c>
      <c r="C47" s="136">
        <f t="shared" si="3"/>
        <v>33</v>
      </c>
      <c r="D47" s="136"/>
      <c r="E47" s="136">
        <v>33</v>
      </c>
      <c r="F47" s="136">
        <v>0</v>
      </c>
      <c r="G47" s="136">
        <f t="shared" si="4"/>
        <v>19</v>
      </c>
      <c r="H47" s="137">
        <v>19</v>
      </c>
      <c r="I47" s="140"/>
      <c r="J47" s="136">
        <f t="shared" si="5"/>
        <v>14</v>
      </c>
      <c r="K47" s="136">
        <f t="shared" si="14"/>
        <v>14</v>
      </c>
      <c r="L47" s="136">
        <f t="shared" si="15"/>
        <v>0</v>
      </c>
      <c r="M47" s="136">
        <f t="shared" si="8"/>
        <v>128</v>
      </c>
      <c r="N47" s="136">
        <f t="shared" si="9"/>
        <v>128</v>
      </c>
      <c r="O47" s="136">
        <f t="shared" si="10"/>
        <v>0</v>
      </c>
      <c r="P47" s="136">
        <f t="shared" si="11"/>
        <v>95</v>
      </c>
      <c r="Q47" s="136">
        <v>95</v>
      </c>
      <c r="R47" s="89"/>
      <c r="S47" s="138">
        <v>1</v>
      </c>
      <c r="T47" s="60" t="s">
        <v>150</v>
      </c>
      <c r="U47" s="61" t="s">
        <v>151</v>
      </c>
      <c r="V47" s="60" t="s">
        <v>39</v>
      </c>
      <c r="X47" s="60" t="s">
        <v>39</v>
      </c>
    </row>
    <row r="48" spans="1:24" s="61" customFormat="1" ht="19.5" customHeight="1">
      <c r="A48" s="64">
        <v>15</v>
      </c>
      <c r="B48" s="65" t="s">
        <v>443</v>
      </c>
      <c r="C48" s="136">
        <f t="shared" si="3"/>
        <v>121</v>
      </c>
      <c r="D48" s="136"/>
      <c r="E48" s="136">
        <v>121</v>
      </c>
      <c r="F48" s="136">
        <v>0</v>
      </c>
      <c r="G48" s="136">
        <f t="shared" si="4"/>
        <v>91</v>
      </c>
      <c r="H48" s="137">
        <v>91</v>
      </c>
      <c r="I48" s="140"/>
      <c r="J48" s="136">
        <f t="shared" si="5"/>
        <v>30</v>
      </c>
      <c r="K48" s="136">
        <f t="shared" si="14"/>
        <v>30</v>
      </c>
      <c r="L48" s="136">
        <f t="shared" si="15"/>
        <v>0</v>
      </c>
      <c r="M48" s="136">
        <f t="shared" si="8"/>
        <v>121</v>
      </c>
      <c r="N48" s="136">
        <f t="shared" si="9"/>
        <v>121</v>
      </c>
      <c r="O48" s="136">
        <f t="shared" si="10"/>
        <v>0</v>
      </c>
      <c r="P48" s="136">
        <f t="shared" si="11"/>
        <v>0</v>
      </c>
      <c r="Q48" s="136"/>
      <c r="R48" s="89"/>
      <c r="S48" s="138">
        <v>1</v>
      </c>
      <c r="T48" s="60" t="s">
        <v>150</v>
      </c>
      <c r="U48" s="61" t="s">
        <v>151</v>
      </c>
      <c r="V48" s="60" t="s">
        <v>39</v>
      </c>
      <c r="X48" s="60" t="s">
        <v>39</v>
      </c>
    </row>
    <row r="49" spans="1:24" s="61" customFormat="1" ht="19.5" customHeight="1">
      <c r="A49" s="64">
        <v>16</v>
      </c>
      <c r="B49" s="77" t="s">
        <v>188</v>
      </c>
      <c r="C49" s="136">
        <f t="shared" si="3"/>
        <v>33</v>
      </c>
      <c r="D49" s="136"/>
      <c r="E49" s="136">
        <v>33</v>
      </c>
      <c r="F49" s="136">
        <v>0</v>
      </c>
      <c r="G49" s="136">
        <f t="shared" si="4"/>
        <v>26</v>
      </c>
      <c r="H49" s="137">
        <v>26</v>
      </c>
      <c r="I49" s="140"/>
      <c r="J49" s="136">
        <f t="shared" si="5"/>
        <v>7</v>
      </c>
      <c r="K49" s="136">
        <f t="shared" si="14"/>
        <v>7</v>
      </c>
      <c r="L49" s="136">
        <f t="shared" si="15"/>
        <v>0</v>
      </c>
      <c r="M49" s="136">
        <f t="shared" si="8"/>
        <v>132</v>
      </c>
      <c r="N49" s="136">
        <f t="shared" si="9"/>
        <v>132</v>
      </c>
      <c r="O49" s="136">
        <f t="shared" si="10"/>
        <v>0</v>
      </c>
      <c r="P49" s="136">
        <f t="shared" si="11"/>
        <v>99</v>
      </c>
      <c r="Q49" s="136">
        <v>99</v>
      </c>
      <c r="R49" s="89"/>
      <c r="S49" s="138">
        <v>1</v>
      </c>
      <c r="T49" s="60" t="s">
        <v>150</v>
      </c>
      <c r="U49" s="61" t="s">
        <v>151</v>
      </c>
      <c r="V49" s="60" t="s">
        <v>39</v>
      </c>
      <c r="X49" s="60" t="s">
        <v>39</v>
      </c>
    </row>
    <row r="50" spans="1:24" s="61" customFormat="1" ht="19.5" customHeight="1">
      <c r="A50" s="64">
        <v>17</v>
      </c>
      <c r="B50" s="65" t="s">
        <v>444</v>
      </c>
      <c r="C50" s="136">
        <f t="shared" si="3"/>
        <v>121</v>
      </c>
      <c r="D50" s="136"/>
      <c r="E50" s="136">
        <v>121</v>
      </c>
      <c r="F50" s="136">
        <v>0</v>
      </c>
      <c r="G50" s="136">
        <f t="shared" si="4"/>
        <v>107</v>
      </c>
      <c r="H50" s="137">
        <v>107</v>
      </c>
      <c r="I50" s="140"/>
      <c r="J50" s="136">
        <f t="shared" si="5"/>
        <v>14</v>
      </c>
      <c r="K50" s="136">
        <f t="shared" si="14"/>
        <v>14</v>
      </c>
      <c r="L50" s="136">
        <f t="shared" si="15"/>
        <v>0</v>
      </c>
      <c r="M50" s="136">
        <f t="shared" si="8"/>
        <v>121</v>
      </c>
      <c r="N50" s="136">
        <f t="shared" si="9"/>
        <v>121</v>
      </c>
      <c r="O50" s="136">
        <f t="shared" si="10"/>
        <v>0</v>
      </c>
      <c r="P50" s="136">
        <f t="shared" si="11"/>
        <v>0</v>
      </c>
      <c r="Q50" s="136"/>
      <c r="R50" s="89"/>
      <c r="S50" s="138">
        <v>1</v>
      </c>
      <c r="T50" s="60" t="s">
        <v>150</v>
      </c>
      <c r="U50" s="61" t="s">
        <v>151</v>
      </c>
      <c r="V50" s="60" t="s">
        <v>39</v>
      </c>
      <c r="X50" s="60" t="s">
        <v>39</v>
      </c>
    </row>
    <row r="51" spans="1:24" s="61" customFormat="1" ht="19.5" customHeight="1">
      <c r="A51" s="64">
        <v>18</v>
      </c>
      <c r="B51" s="77" t="s">
        <v>189</v>
      </c>
      <c r="C51" s="136">
        <f t="shared" si="3"/>
        <v>40</v>
      </c>
      <c r="D51" s="136"/>
      <c r="E51" s="136">
        <v>40</v>
      </c>
      <c r="F51" s="136">
        <v>0</v>
      </c>
      <c r="G51" s="136">
        <f t="shared" si="4"/>
        <v>31</v>
      </c>
      <c r="H51" s="137">
        <v>31</v>
      </c>
      <c r="I51" s="140"/>
      <c r="J51" s="136">
        <f t="shared" si="5"/>
        <v>9</v>
      </c>
      <c r="K51" s="136">
        <f t="shared" si="14"/>
        <v>9</v>
      </c>
      <c r="L51" s="136">
        <f t="shared" si="15"/>
        <v>0</v>
      </c>
      <c r="M51" s="136">
        <f t="shared" si="8"/>
        <v>172</v>
      </c>
      <c r="N51" s="136">
        <f t="shared" si="9"/>
        <v>172</v>
      </c>
      <c r="O51" s="136">
        <f t="shared" si="10"/>
        <v>0</v>
      </c>
      <c r="P51" s="136">
        <f t="shared" si="11"/>
        <v>132</v>
      </c>
      <c r="Q51" s="136">
        <v>132</v>
      </c>
      <c r="R51" s="89"/>
      <c r="S51" s="138">
        <v>1</v>
      </c>
      <c r="T51" s="60" t="s">
        <v>150</v>
      </c>
      <c r="U51" s="61" t="s">
        <v>151</v>
      </c>
      <c r="V51" s="60" t="s">
        <v>39</v>
      </c>
      <c r="X51" s="60" t="s">
        <v>39</v>
      </c>
    </row>
    <row r="52" spans="1:24" s="61" customFormat="1" ht="19.5" customHeight="1">
      <c r="A52" s="64">
        <v>19</v>
      </c>
      <c r="B52" s="77" t="s">
        <v>190</v>
      </c>
      <c r="C52" s="136">
        <f t="shared" si="3"/>
        <v>140</v>
      </c>
      <c r="D52" s="136"/>
      <c r="E52" s="136">
        <v>140</v>
      </c>
      <c r="F52" s="136">
        <v>0</v>
      </c>
      <c r="G52" s="136">
        <f t="shared" si="4"/>
        <v>122</v>
      </c>
      <c r="H52" s="137">
        <v>122</v>
      </c>
      <c r="I52" s="140"/>
      <c r="J52" s="136">
        <f t="shared" si="5"/>
        <v>18</v>
      </c>
      <c r="K52" s="136">
        <f t="shared" si="14"/>
        <v>18</v>
      </c>
      <c r="L52" s="136">
        <f t="shared" si="15"/>
        <v>0</v>
      </c>
      <c r="M52" s="136">
        <f t="shared" si="8"/>
        <v>140</v>
      </c>
      <c r="N52" s="136">
        <f t="shared" si="9"/>
        <v>140</v>
      </c>
      <c r="O52" s="136">
        <f t="shared" si="10"/>
        <v>0</v>
      </c>
      <c r="P52" s="136">
        <f t="shared" si="11"/>
        <v>0</v>
      </c>
      <c r="Q52" s="136"/>
      <c r="R52" s="89"/>
      <c r="S52" s="138">
        <v>1</v>
      </c>
      <c r="T52" s="60" t="s">
        <v>150</v>
      </c>
      <c r="U52" s="61" t="s">
        <v>151</v>
      </c>
      <c r="V52" s="60" t="s">
        <v>39</v>
      </c>
      <c r="X52" s="60" t="s">
        <v>39</v>
      </c>
    </row>
    <row r="53" spans="1:24" s="61" customFormat="1" ht="19.5" customHeight="1">
      <c r="A53" s="64">
        <v>20</v>
      </c>
      <c r="B53" s="77" t="s">
        <v>191</v>
      </c>
      <c r="C53" s="136">
        <f t="shared" si="3"/>
        <v>33</v>
      </c>
      <c r="D53" s="136"/>
      <c r="E53" s="136">
        <v>33</v>
      </c>
      <c r="F53" s="136">
        <v>0</v>
      </c>
      <c r="G53" s="136">
        <f t="shared" si="4"/>
        <v>29</v>
      </c>
      <c r="H53" s="137">
        <v>29</v>
      </c>
      <c r="I53" s="140"/>
      <c r="J53" s="136">
        <f t="shared" si="5"/>
        <v>4</v>
      </c>
      <c r="K53" s="136">
        <f t="shared" si="14"/>
        <v>4</v>
      </c>
      <c r="L53" s="136">
        <f t="shared" si="15"/>
        <v>0</v>
      </c>
      <c r="M53" s="136">
        <f t="shared" si="8"/>
        <v>122</v>
      </c>
      <c r="N53" s="136">
        <f t="shared" si="9"/>
        <v>122</v>
      </c>
      <c r="O53" s="136">
        <f t="shared" si="10"/>
        <v>0</v>
      </c>
      <c r="P53" s="136">
        <f t="shared" si="11"/>
        <v>89</v>
      </c>
      <c r="Q53" s="136">
        <v>89</v>
      </c>
      <c r="R53" s="89"/>
      <c r="S53" s="138">
        <v>1</v>
      </c>
      <c r="T53" s="60" t="s">
        <v>150</v>
      </c>
      <c r="U53" s="61" t="s">
        <v>151</v>
      </c>
      <c r="V53" s="60" t="s">
        <v>39</v>
      </c>
      <c r="X53" s="60" t="s">
        <v>39</v>
      </c>
    </row>
    <row r="54" spans="1:24" s="61" customFormat="1" ht="19.5" customHeight="1">
      <c r="A54" s="64">
        <v>21</v>
      </c>
      <c r="B54" s="65" t="s">
        <v>445</v>
      </c>
      <c r="C54" s="136">
        <f t="shared" si="3"/>
        <v>121</v>
      </c>
      <c r="D54" s="136"/>
      <c r="E54" s="136">
        <v>121</v>
      </c>
      <c r="F54" s="136">
        <v>0</v>
      </c>
      <c r="G54" s="136">
        <f t="shared" si="4"/>
        <v>104</v>
      </c>
      <c r="H54" s="137">
        <v>104</v>
      </c>
      <c r="I54" s="140"/>
      <c r="J54" s="136">
        <f t="shared" si="5"/>
        <v>17</v>
      </c>
      <c r="K54" s="136">
        <f t="shared" si="14"/>
        <v>17</v>
      </c>
      <c r="L54" s="136">
        <f t="shared" si="15"/>
        <v>0</v>
      </c>
      <c r="M54" s="136">
        <f t="shared" si="8"/>
        <v>121</v>
      </c>
      <c r="N54" s="136">
        <f t="shared" si="9"/>
        <v>121</v>
      </c>
      <c r="O54" s="136">
        <f t="shared" si="10"/>
        <v>0</v>
      </c>
      <c r="P54" s="136">
        <f t="shared" si="11"/>
        <v>0</v>
      </c>
      <c r="Q54" s="136"/>
      <c r="R54" s="89"/>
      <c r="S54" s="138">
        <v>1</v>
      </c>
      <c r="T54" s="60" t="s">
        <v>150</v>
      </c>
      <c r="U54" s="61" t="s">
        <v>151</v>
      </c>
      <c r="V54" s="60" t="s">
        <v>39</v>
      </c>
      <c r="X54" s="60" t="s">
        <v>39</v>
      </c>
    </row>
    <row r="55" spans="1:24" s="61" customFormat="1" ht="19.5" customHeight="1">
      <c r="A55" s="64">
        <v>22</v>
      </c>
      <c r="B55" s="77" t="s">
        <v>192</v>
      </c>
      <c r="C55" s="136">
        <f t="shared" si="3"/>
        <v>33</v>
      </c>
      <c r="D55" s="136"/>
      <c r="E55" s="136">
        <v>33</v>
      </c>
      <c r="F55" s="136">
        <v>0</v>
      </c>
      <c r="G55" s="136">
        <f t="shared" si="4"/>
        <v>26</v>
      </c>
      <c r="H55" s="137">
        <v>26</v>
      </c>
      <c r="I55" s="140"/>
      <c r="J55" s="136">
        <f t="shared" si="5"/>
        <v>7</v>
      </c>
      <c r="K55" s="136">
        <f t="shared" si="14"/>
        <v>7</v>
      </c>
      <c r="L55" s="136">
        <f t="shared" si="15"/>
        <v>0</v>
      </c>
      <c r="M55" s="136">
        <f t="shared" si="8"/>
        <v>111</v>
      </c>
      <c r="N55" s="136">
        <f t="shared" si="9"/>
        <v>111</v>
      </c>
      <c r="O55" s="136">
        <f t="shared" si="10"/>
        <v>0</v>
      </c>
      <c r="P55" s="136">
        <f t="shared" si="11"/>
        <v>78</v>
      </c>
      <c r="Q55" s="136">
        <v>78</v>
      </c>
      <c r="R55" s="89"/>
      <c r="S55" s="138">
        <v>1</v>
      </c>
      <c r="T55" s="60" t="s">
        <v>150</v>
      </c>
      <c r="U55" s="61" t="s">
        <v>151</v>
      </c>
      <c r="V55" s="60" t="s">
        <v>39</v>
      </c>
      <c r="X55" s="60" t="s">
        <v>39</v>
      </c>
    </row>
    <row r="56" spans="1:24" s="61" customFormat="1" ht="19.5" customHeight="1">
      <c r="A56" s="64">
        <v>23</v>
      </c>
      <c r="B56" s="65" t="s">
        <v>446</v>
      </c>
      <c r="C56" s="136">
        <f t="shared" si="3"/>
        <v>121</v>
      </c>
      <c r="D56" s="136"/>
      <c r="E56" s="136">
        <v>121</v>
      </c>
      <c r="F56" s="136">
        <v>0</v>
      </c>
      <c r="G56" s="136">
        <f t="shared" si="4"/>
        <v>109</v>
      </c>
      <c r="H56" s="137">
        <v>109</v>
      </c>
      <c r="I56" s="140"/>
      <c r="J56" s="136">
        <f t="shared" si="5"/>
        <v>12</v>
      </c>
      <c r="K56" s="136">
        <f t="shared" si="14"/>
        <v>12</v>
      </c>
      <c r="L56" s="136">
        <f t="shared" si="15"/>
        <v>0</v>
      </c>
      <c r="M56" s="136">
        <f t="shared" si="8"/>
        <v>121</v>
      </c>
      <c r="N56" s="136">
        <f t="shared" si="9"/>
        <v>121</v>
      </c>
      <c r="O56" s="136">
        <f t="shared" si="10"/>
        <v>0</v>
      </c>
      <c r="P56" s="136">
        <f t="shared" si="11"/>
        <v>0</v>
      </c>
      <c r="Q56" s="136"/>
      <c r="R56" s="89"/>
      <c r="S56" s="138">
        <v>1</v>
      </c>
      <c r="T56" s="60" t="s">
        <v>150</v>
      </c>
      <c r="U56" s="61" t="s">
        <v>151</v>
      </c>
      <c r="V56" s="60" t="s">
        <v>39</v>
      </c>
      <c r="X56" s="60" t="s">
        <v>39</v>
      </c>
    </row>
    <row r="57" spans="1:24" s="61" customFormat="1" ht="19.5" customHeight="1">
      <c r="A57" s="64">
        <v>24</v>
      </c>
      <c r="B57" s="77" t="s">
        <v>193</v>
      </c>
      <c r="C57" s="136">
        <f t="shared" si="3"/>
        <v>40</v>
      </c>
      <c r="D57" s="136"/>
      <c r="E57" s="136">
        <v>40</v>
      </c>
      <c r="F57" s="136">
        <v>0</v>
      </c>
      <c r="G57" s="136">
        <f t="shared" si="4"/>
        <v>32</v>
      </c>
      <c r="H57" s="137">
        <v>32</v>
      </c>
      <c r="I57" s="140"/>
      <c r="J57" s="136">
        <f t="shared" si="5"/>
        <v>8</v>
      </c>
      <c r="K57" s="136">
        <f t="shared" si="14"/>
        <v>8</v>
      </c>
      <c r="L57" s="136">
        <f t="shared" si="15"/>
        <v>0</v>
      </c>
      <c r="M57" s="136">
        <f t="shared" si="8"/>
        <v>177</v>
      </c>
      <c r="N57" s="136">
        <f t="shared" si="9"/>
        <v>177</v>
      </c>
      <c r="O57" s="136">
        <f t="shared" si="10"/>
        <v>0</v>
      </c>
      <c r="P57" s="136">
        <f t="shared" si="11"/>
        <v>137</v>
      </c>
      <c r="Q57" s="136">
        <v>137</v>
      </c>
      <c r="R57" s="89"/>
      <c r="S57" s="138">
        <v>1</v>
      </c>
      <c r="T57" s="60" t="s">
        <v>150</v>
      </c>
      <c r="U57" s="61" t="s">
        <v>151</v>
      </c>
      <c r="V57" s="60" t="s">
        <v>39</v>
      </c>
      <c r="X57" s="60" t="s">
        <v>39</v>
      </c>
    </row>
    <row r="58" spans="1:24" s="61" customFormat="1" ht="19.5" customHeight="1">
      <c r="A58" s="64">
        <v>25</v>
      </c>
      <c r="B58" s="77" t="s">
        <v>194</v>
      </c>
      <c r="C58" s="136">
        <f t="shared" si="3"/>
        <v>181</v>
      </c>
      <c r="D58" s="136"/>
      <c r="E58" s="136">
        <v>181</v>
      </c>
      <c r="F58" s="136">
        <v>0</v>
      </c>
      <c r="G58" s="136">
        <f t="shared" si="4"/>
        <v>141</v>
      </c>
      <c r="H58" s="141">
        <v>141</v>
      </c>
      <c r="I58" s="142"/>
      <c r="J58" s="136">
        <f t="shared" si="5"/>
        <v>40</v>
      </c>
      <c r="K58" s="136">
        <f t="shared" si="14"/>
        <v>40</v>
      </c>
      <c r="L58" s="136">
        <f t="shared" si="15"/>
        <v>0</v>
      </c>
      <c r="M58" s="136">
        <f t="shared" si="8"/>
        <v>181</v>
      </c>
      <c r="N58" s="136">
        <f t="shared" si="9"/>
        <v>181</v>
      </c>
      <c r="O58" s="136">
        <f t="shared" si="10"/>
        <v>0</v>
      </c>
      <c r="P58" s="136">
        <f t="shared" si="11"/>
        <v>0</v>
      </c>
      <c r="Q58" s="136"/>
      <c r="R58" s="89"/>
      <c r="S58" s="138">
        <v>1</v>
      </c>
      <c r="T58" s="60" t="s">
        <v>150</v>
      </c>
      <c r="U58" s="61" t="s">
        <v>151</v>
      </c>
      <c r="V58" s="60" t="s">
        <v>39</v>
      </c>
      <c r="X58" s="60" t="s">
        <v>39</v>
      </c>
    </row>
    <row r="59" spans="1:24" s="61" customFormat="1" ht="19.5" customHeight="1">
      <c r="A59" s="64">
        <v>26</v>
      </c>
      <c r="B59" s="72" t="s">
        <v>195</v>
      </c>
      <c r="C59" s="136">
        <f t="shared" si="3"/>
        <v>7</v>
      </c>
      <c r="D59" s="136"/>
      <c r="E59" s="136">
        <v>7</v>
      </c>
      <c r="F59" s="136">
        <v>0</v>
      </c>
      <c r="G59" s="136">
        <f t="shared" si="4"/>
        <v>6</v>
      </c>
      <c r="H59" s="137">
        <v>6</v>
      </c>
      <c r="I59" s="140"/>
      <c r="J59" s="136">
        <f t="shared" si="5"/>
        <v>1</v>
      </c>
      <c r="K59" s="136">
        <f t="shared" si="14"/>
        <v>1</v>
      </c>
      <c r="L59" s="136">
        <f t="shared" si="15"/>
        <v>0</v>
      </c>
      <c r="M59" s="136">
        <f t="shared" si="8"/>
        <v>30</v>
      </c>
      <c r="N59" s="136">
        <f t="shared" si="9"/>
        <v>30</v>
      </c>
      <c r="O59" s="136">
        <f t="shared" si="10"/>
        <v>0</v>
      </c>
      <c r="P59" s="136">
        <f t="shared" si="11"/>
        <v>23</v>
      </c>
      <c r="Q59" s="136">
        <v>23</v>
      </c>
      <c r="R59" s="89"/>
      <c r="S59" s="138">
        <v>1</v>
      </c>
      <c r="T59" s="60" t="s">
        <v>150</v>
      </c>
      <c r="U59" s="61" t="s">
        <v>157</v>
      </c>
      <c r="V59" s="60" t="s">
        <v>39</v>
      </c>
      <c r="X59" s="60" t="s">
        <v>39</v>
      </c>
    </row>
    <row r="60" spans="1:24" s="61" customFormat="1" ht="19.5" customHeight="1">
      <c r="A60" s="64">
        <v>27</v>
      </c>
      <c r="B60" s="72" t="s">
        <v>197</v>
      </c>
      <c r="C60" s="136">
        <f t="shared" si="3"/>
        <v>7</v>
      </c>
      <c r="D60" s="136"/>
      <c r="E60" s="136">
        <v>7</v>
      </c>
      <c r="F60" s="136">
        <v>0</v>
      </c>
      <c r="G60" s="136">
        <f t="shared" si="4"/>
        <v>6</v>
      </c>
      <c r="H60" s="137">
        <v>6</v>
      </c>
      <c r="I60" s="140"/>
      <c r="J60" s="136">
        <f t="shared" si="5"/>
        <v>1</v>
      </c>
      <c r="K60" s="136">
        <f t="shared" si="14"/>
        <v>1</v>
      </c>
      <c r="L60" s="136">
        <f t="shared" si="15"/>
        <v>0</v>
      </c>
      <c r="M60" s="136">
        <f t="shared" si="8"/>
        <v>17</v>
      </c>
      <c r="N60" s="136">
        <f t="shared" si="9"/>
        <v>17</v>
      </c>
      <c r="O60" s="136">
        <f t="shared" si="10"/>
        <v>0</v>
      </c>
      <c r="P60" s="136">
        <f t="shared" si="11"/>
        <v>10</v>
      </c>
      <c r="Q60" s="136">
        <v>10</v>
      </c>
      <c r="R60" s="89"/>
      <c r="S60" s="138">
        <v>1</v>
      </c>
      <c r="T60" s="60" t="s">
        <v>150</v>
      </c>
      <c r="U60" s="61" t="s">
        <v>157</v>
      </c>
      <c r="V60" s="60" t="s">
        <v>39</v>
      </c>
      <c r="X60" s="60" t="s">
        <v>39</v>
      </c>
    </row>
    <row r="61" spans="1:24" s="61" customFormat="1" ht="19.5" customHeight="1">
      <c r="A61" s="64">
        <v>28</v>
      </c>
      <c r="B61" s="72" t="s">
        <v>199</v>
      </c>
      <c r="C61" s="136">
        <f t="shared" si="3"/>
        <v>7</v>
      </c>
      <c r="D61" s="136"/>
      <c r="E61" s="136">
        <v>7</v>
      </c>
      <c r="F61" s="136">
        <v>0</v>
      </c>
      <c r="G61" s="136">
        <f t="shared" si="4"/>
        <v>7</v>
      </c>
      <c r="H61" s="137">
        <v>7</v>
      </c>
      <c r="I61" s="140"/>
      <c r="J61" s="136">
        <f t="shared" si="5"/>
        <v>0</v>
      </c>
      <c r="K61" s="136">
        <f t="shared" si="14"/>
        <v>0</v>
      </c>
      <c r="L61" s="136">
        <f t="shared" si="15"/>
        <v>0</v>
      </c>
      <c r="M61" s="136">
        <f t="shared" si="8"/>
        <v>21</v>
      </c>
      <c r="N61" s="136">
        <f t="shared" si="9"/>
        <v>21</v>
      </c>
      <c r="O61" s="136">
        <f t="shared" si="10"/>
        <v>0</v>
      </c>
      <c r="P61" s="136">
        <f t="shared" si="11"/>
        <v>14</v>
      </c>
      <c r="Q61" s="136">
        <v>14</v>
      </c>
      <c r="R61" s="89"/>
      <c r="S61" s="138">
        <v>1</v>
      </c>
      <c r="T61" s="60" t="s">
        <v>150</v>
      </c>
      <c r="U61" s="61" t="s">
        <v>157</v>
      </c>
      <c r="V61" s="60" t="s">
        <v>39</v>
      </c>
      <c r="X61" s="60" t="s">
        <v>39</v>
      </c>
    </row>
    <row r="62" spans="1:24" s="61" customFormat="1" ht="19.5" customHeight="1">
      <c r="A62" s="64">
        <v>29</v>
      </c>
      <c r="B62" s="72" t="s">
        <v>200</v>
      </c>
      <c r="C62" s="136">
        <f t="shared" si="3"/>
        <v>7</v>
      </c>
      <c r="D62" s="136"/>
      <c r="E62" s="136">
        <v>7</v>
      </c>
      <c r="F62" s="136">
        <v>0</v>
      </c>
      <c r="G62" s="136">
        <f t="shared" si="4"/>
        <v>7</v>
      </c>
      <c r="H62" s="137">
        <v>7</v>
      </c>
      <c r="I62" s="143"/>
      <c r="J62" s="136">
        <f t="shared" si="5"/>
        <v>0</v>
      </c>
      <c r="K62" s="136">
        <f t="shared" si="14"/>
        <v>0</v>
      </c>
      <c r="L62" s="136">
        <f t="shared" si="15"/>
        <v>0</v>
      </c>
      <c r="M62" s="136">
        <f t="shared" si="8"/>
        <v>26</v>
      </c>
      <c r="N62" s="136">
        <f t="shared" si="9"/>
        <v>26</v>
      </c>
      <c r="O62" s="136">
        <f t="shared" si="10"/>
        <v>0</v>
      </c>
      <c r="P62" s="136">
        <f t="shared" si="11"/>
        <v>19</v>
      </c>
      <c r="Q62" s="136">
        <v>19</v>
      </c>
      <c r="R62" s="89"/>
      <c r="S62" s="138">
        <v>1</v>
      </c>
      <c r="T62" s="60" t="s">
        <v>150</v>
      </c>
      <c r="U62" s="61" t="s">
        <v>157</v>
      </c>
      <c r="V62" s="60" t="s">
        <v>39</v>
      </c>
      <c r="X62" s="60" t="s">
        <v>39</v>
      </c>
    </row>
    <row r="63" spans="1:24" s="61" customFormat="1" ht="19.5" customHeight="1">
      <c r="A63" s="64">
        <v>30</v>
      </c>
      <c r="B63" s="72" t="s">
        <v>201</v>
      </c>
      <c r="C63" s="136">
        <f t="shared" si="3"/>
        <v>7</v>
      </c>
      <c r="D63" s="136"/>
      <c r="E63" s="136">
        <v>7</v>
      </c>
      <c r="F63" s="136">
        <v>0</v>
      </c>
      <c r="G63" s="136">
        <f t="shared" si="4"/>
        <v>6</v>
      </c>
      <c r="H63" s="137">
        <v>6</v>
      </c>
      <c r="I63" s="143"/>
      <c r="J63" s="136">
        <f t="shared" si="5"/>
        <v>1</v>
      </c>
      <c r="K63" s="136">
        <f t="shared" si="14"/>
        <v>1</v>
      </c>
      <c r="L63" s="136">
        <f t="shared" si="15"/>
        <v>0</v>
      </c>
      <c r="M63" s="136">
        <f t="shared" si="8"/>
        <v>35</v>
      </c>
      <c r="N63" s="136">
        <f t="shared" si="9"/>
        <v>35</v>
      </c>
      <c r="O63" s="136">
        <f t="shared" si="10"/>
        <v>0</v>
      </c>
      <c r="P63" s="136">
        <f t="shared" si="11"/>
        <v>28</v>
      </c>
      <c r="Q63" s="136">
        <v>28</v>
      </c>
      <c r="R63" s="89"/>
      <c r="S63" s="138">
        <v>1</v>
      </c>
      <c r="T63" s="60" t="s">
        <v>150</v>
      </c>
      <c r="U63" s="61" t="s">
        <v>157</v>
      </c>
      <c r="V63" s="60" t="s">
        <v>39</v>
      </c>
      <c r="X63" s="60" t="s">
        <v>39</v>
      </c>
    </row>
    <row r="64" spans="1:24" s="61" customFormat="1" ht="19.5" customHeight="1">
      <c r="A64" s="64">
        <v>31</v>
      </c>
      <c r="B64" s="72" t="s">
        <v>202</v>
      </c>
      <c r="C64" s="136">
        <f t="shared" si="3"/>
        <v>7</v>
      </c>
      <c r="D64" s="136"/>
      <c r="E64" s="136">
        <v>7</v>
      </c>
      <c r="F64" s="136">
        <v>0</v>
      </c>
      <c r="G64" s="136">
        <f t="shared" si="4"/>
        <v>7</v>
      </c>
      <c r="H64" s="137">
        <v>7</v>
      </c>
      <c r="I64" s="140"/>
      <c r="J64" s="136">
        <f t="shared" si="5"/>
        <v>0</v>
      </c>
      <c r="K64" s="136">
        <f t="shared" si="14"/>
        <v>0</v>
      </c>
      <c r="L64" s="136">
        <f t="shared" si="15"/>
        <v>0</v>
      </c>
      <c r="M64" s="136">
        <f t="shared" si="8"/>
        <v>40</v>
      </c>
      <c r="N64" s="136">
        <f t="shared" si="9"/>
        <v>40</v>
      </c>
      <c r="O64" s="136">
        <f t="shared" si="10"/>
        <v>0</v>
      </c>
      <c r="P64" s="136">
        <f t="shared" si="11"/>
        <v>33</v>
      </c>
      <c r="Q64" s="136">
        <v>33</v>
      </c>
      <c r="R64" s="89"/>
      <c r="S64" s="138">
        <v>1</v>
      </c>
      <c r="T64" s="60" t="s">
        <v>150</v>
      </c>
      <c r="U64" s="61" t="s">
        <v>157</v>
      </c>
      <c r="V64" s="60" t="s">
        <v>39</v>
      </c>
      <c r="X64" s="60" t="s">
        <v>39</v>
      </c>
    </row>
    <row r="65" spans="1:24" s="61" customFormat="1" ht="19.5" customHeight="1">
      <c r="A65" s="64">
        <v>32</v>
      </c>
      <c r="B65" s="72" t="s">
        <v>203</v>
      </c>
      <c r="C65" s="136">
        <f t="shared" si="3"/>
        <v>7</v>
      </c>
      <c r="D65" s="136"/>
      <c r="E65" s="136">
        <v>7</v>
      </c>
      <c r="F65" s="136">
        <v>0</v>
      </c>
      <c r="G65" s="136">
        <f t="shared" si="4"/>
        <v>7</v>
      </c>
      <c r="H65" s="137">
        <v>7</v>
      </c>
      <c r="I65" s="140"/>
      <c r="J65" s="136">
        <f t="shared" si="5"/>
        <v>0</v>
      </c>
      <c r="K65" s="136">
        <f t="shared" si="14"/>
        <v>0</v>
      </c>
      <c r="L65" s="136">
        <f t="shared" si="15"/>
        <v>0</v>
      </c>
      <c r="M65" s="136">
        <f t="shared" si="8"/>
        <v>38</v>
      </c>
      <c r="N65" s="136">
        <f t="shared" si="9"/>
        <v>38</v>
      </c>
      <c r="O65" s="136">
        <f t="shared" si="10"/>
        <v>0</v>
      </c>
      <c r="P65" s="136">
        <f t="shared" si="11"/>
        <v>31</v>
      </c>
      <c r="Q65" s="136">
        <v>31</v>
      </c>
      <c r="R65" s="89"/>
      <c r="S65" s="138">
        <v>1</v>
      </c>
      <c r="T65" s="60" t="s">
        <v>150</v>
      </c>
      <c r="U65" s="61" t="s">
        <v>157</v>
      </c>
      <c r="V65" s="60" t="s">
        <v>39</v>
      </c>
      <c r="X65" s="60" t="s">
        <v>39</v>
      </c>
    </row>
    <row r="66" spans="1:24" s="61" customFormat="1" ht="19.5" customHeight="1">
      <c r="A66" s="64">
        <v>33</v>
      </c>
      <c r="B66" s="72" t="s">
        <v>204</v>
      </c>
      <c r="C66" s="136">
        <f t="shared" si="3"/>
        <v>7</v>
      </c>
      <c r="D66" s="136"/>
      <c r="E66" s="136">
        <v>7</v>
      </c>
      <c r="F66" s="136">
        <v>0</v>
      </c>
      <c r="G66" s="136">
        <f t="shared" si="4"/>
        <v>7</v>
      </c>
      <c r="H66" s="137">
        <v>7</v>
      </c>
      <c r="I66" s="140"/>
      <c r="J66" s="136">
        <f t="shared" si="5"/>
        <v>0</v>
      </c>
      <c r="K66" s="136">
        <f t="shared" si="14"/>
        <v>0</v>
      </c>
      <c r="L66" s="136">
        <f t="shared" si="15"/>
        <v>0</v>
      </c>
      <c r="M66" s="136">
        <f t="shared" si="8"/>
        <v>24</v>
      </c>
      <c r="N66" s="136">
        <f t="shared" si="9"/>
        <v>24</v>
      </c>
      <c r="O66" s="136">
        <f t="shared" si="10"/>
        <v>0</v>
      </c>
      <c r="P66" s="136">
        <f t="shared" si="11"/>
        <v>17</v>
      </c>
      <c r="Q66" s="136">
        <v>17</v>
      </c>
      <c r="R66" s="89"/>
      <c r="S66" s="138">
        <v>1</v>
      </c>
      <c r="T66" s="60" t="s">
        <v>150</v>
      </c>
      <c r="U66" s="61" t="s">
        <v>157</v>
      </c>
      <c r="V66" s="60" t="s">
        <v>39</v>
      </c>
      <c r="X66" s="60" t="s">
        <v>39</v>
      </c>
    </row>
    <row r="67" spans="1:24" s="61" customFormat="1" ht="19.5" customHeight="1">
      <c r="A67" s="64">
        <v>34</v>
      </c>
      <c r="B67" s="72" t="s">
        <v>205</v>
      </c>
      <c r="C67" s="136">
        <f t="shared" si="3"/>
        <v>7</v>
      </c>
      <c r="D67" s="136"/>
      <c r="E67" s="136">
        <v>7</v>
      </c>
      <c r="F67" s="136">
        <v>0</v>
      </c>
      <c r="G67" s="136">
        <f t="shared" si="4"/>
        <v>7</v>
      </c>
      <c r="H67" s="137">
        <v>7</v>
      </c>
      <c r="I67" s="140"/>
      <c r="J67" s="136">
        <f t="shared" si="5"/>
        <v>0</v>
      </c>
      <c r="K67" s="136">
        <f t="shared" si="14"/>
        <v>0</v>
      </c>
      <c r="L67" s="136">
        <f t="shared" si="15"/>
        <v>0</v>
      </c>
      <c r="M67" s="136">
        <f t="shared" si="8"/>
        <v>27</v>
      </c>
      <c r="N67" s="136">
        <f t="shared" si="9"/>
        <v>27</v>
      </c>
      <c r="O67" s="136">
        <f t="shared" si="10"/>
        <v>0</v>
      </c>
      <c r="P67" s="136">
        <f t="shared" si="11"/>
        <v>20</v>
      </c>
      <c r="Q67" s="136">
        <v>20</v>
      </c>
      <c r="R67" s="89"/>
      <c r="S67" s="138">
        <v>1</v>
      </c>
      <c r="T67" s="60" t="s">
        <v>150</v>
      </c>
      <c r="U67" s="61" t="s">
        <v>157</v>
      </c>
      <c r="V67" s="60" t="s">
        <v>39</v>
      </c>
      <c r="X67" s="60" t="s">
        <v>39</v>
      </c>
    </row>
    <row r="68" spans="1:24" s="61" customFormat="1" ht="19.5" customHeight="1">
      <c r="A68" s="64">
        <v>35</v>
      </c>
      <c r="B68" s="72" t="s">
        <v>206</v>
      </c>
      <c r="C68" s="136">
        <f t="shared" si="3"/>
        <v>7</v>
      </c>
      <c r="D68" s="136"/>
      <c r="E68" s="136">
        <v>7</v>
      </c>
      <c r="F68" s="136">
        <v>0</v>
      </c>
      <c r="G68" s="136">
        <f t="shared" si="4"/>
        <v>6</v>
      </c>
      <c r="H68" s="137">
        <v>6</v>
      </c>
      <c r="I68" s="140"/>
      <c r="J68" s="136">
        <f t="shared" si="5"/>
        <v>1</v>
      </c>
      <c r="K68" s="136">
        <f t="shared" si="14"/>
        <v>1</v>
      </c>
      <c r="L68" s="136">
        <f t="shared" si="15"/>
        <v>0</v>
      </c>
      <c r="M68" s="136">
        <f t="shared" si="8"/>
        <v>30</v>
      </c>
      <c r="N68" s="136">
        <f t="shared" si="9"/>
        <v>30</v>
      </c>
      <c r="O68" s="136">
        <f t="shared" si="10"/>
        <v>0</v>
      </c>
      <c r="P68" s="136">
        <f t="shared" si="11"/>
        <v>23</v>
      </c>
      <c r="Q68" s="136">
        <v>23</v>
      </c>
      <c r="R68" s="89"/>
      <c r="S68" s="138">
        <v>1</v>
      </c>
      <c r="T68" s="60" t="s">
        <v>150</v>
      </c>
      <c r="U68" s="61" t="s">
        <v>157</v>
      </c>
      <c r="V68" s="60" t="s">
        <v>39</v>
      </c>
      <c r="X68" s="60" t="s">
        <v>39</v>
      </c>
    </row>
    <row r="69" spans="1:24" s="61" customFormat="1" ht="19.5" customHeight="1">
      <c r="A69" s="64">
        <v>36</v>
      </c>
      <c r="B69" s="72" t="s">
        <v>207</v>
      </c>
      <c r="C69" s="136">
        <f t="shared" si="3"/>
        <v>7</v>
      </c>
      <c r="D69" s="136"/>
      <c r="E69" s="136">
        <v>7</v>
      </c>
      <c r="F69" s="136">
        <v>0</v>
      </c>
      <c r="G69" s="136">
        <f t="shared" si="4"/>
        <v>7</v>
      </c>
      <c r="H69" s="137">
        <v>7</v>
      </c>
      <c r="I69" s="140"/>
      <c r="J69" s="136">
        <f t="shared" si="5"/>
        <v>0</v>
      </c>
      <c r="K69" s="136">
        <f t="shared" si="14"/>
        <v>0</v>
      </c>
      <c r="L69" s="136">
        <f t="shared" si="15"/>
        <v>0</v>
      </c>
      <c r="M69" s="136">
        <f t="shared" si="8"/>
        <v>24</v>
      </c>
      <c r="N69" s="136">
        <f t="shared" si="9"/>
        <v>24</v>
      </c>
      <c r="O69" s="136">
        <f t="shared" si="10"/>
        <v>0</v>
      </c>
      <c r="P69" s="136">
        <f t="shared" si="11"/>
        <v>17</v>
      </c>
      <c r="Q69" s="136">
        <v>17</v>
      </c>
      <c r="R69" s="89"/>
      <c r="S69" s="138">
        <v>1</v>
      </c>
      <c r="T69" s="60" t="s">
        <v>150</v>
      </c>
      <c r="U69" s="61" t="s">
        <v>157</v>
      </c>
      <c r="V69" s="60" t="s">
        <v>39</v>
      </c>
      <c r="X69" s="60" t="s">
        <v>39</v>
      </c>
    </row>
    <row r="70" spans="1:24" s="61" customFormat="1" ht="19.5" customHeight="1">
      <c r="A70" s="64">
        <v>37</v>
      </c>
      <c r="B70" s="72" t="s">
        <v>208</v>
      </c>
      <c r="C70" s="136">
        <f t="shared" si="3"/>
        <v>7</v>
      </c>
      <c r="D70" s="136"/>
      <c r="E70" s="136">
        <v>7</v>
      </c>
      <c r="F70" s="136">
        <v>0</v>
      </c>
      <c r="G70" s="136">
        <f t="shared" si="4"/>
        <v>7</v>
      </c>
      <c r="H70" s="137">
        <v>7</v>
      </c>
      <c r="I70" s="140"/>
      <c r="J70" s="136">
        <f t="shared" si="5"/>
        <v>0</v>
      </c>
      <c r="K70" s="136">
        <f t="shared" si="14"/>
        <v>0</v>
      </c>
      <c r="L70" s="136">
        <f t="shared" si="15"/>
        <v>0</v>
      </c>
      <c r="M70" s="136">
        <f t="shared" si="8"/>
        <v>22</v>
      </c>
      <c r="N70" s="136">
        <f t="shared" si="9"/>
        <v>22</v>
      </c>
      <c r="O70" s="136">
        <f t="shared" si="10"/>
        <v>0</v>
      </c>
      <c r="P70" s="136">
        <f t="shared" si="11"/>
        <v>15</v>
      </c>
      <c r="Q70" s="136">
        <v>15</v>
      </c>
      <c r="R70" s="89"/>
      <c r="S70" s="138">
        <v>1</v>
      </c>
      <c r="T70" s="60" t="s">
        <v>150</v>
      </c>
      <c r="U70" s="61" t="s">
        <v>157</v>
      </c>
      <c r="V70" s="60" t="s">
        <v>39</v>
      </c>
      <c r="X70" s="60" t="s">
        <v>39</v>
      </c>
    </row>
    <row r="71" spans="1:24" s="61" customFormat="1" ht="19.5" customHeight="1">
      <c r="A71" s="64">
        <v>38</v>
      </c>
      <c r="B71" s="72" t="s">
        <v>209</v>
      </c>
      <c r="C71" s="136">
        <f t="shared" si="3"/>
        <v>7</v>
      </c>
      <c r="D71" s="136"/>
      <c r="E71" s="136">
        <v>7</v>
      </c>
      <c r="F71" s="136">
        <v>0</v>
      </c>
      <c r="G71" s="136">
        <f t="shared" si="4"/>
        <v>7</v>
      </c>
      <c r="H71" s="136">
        <v>7</v>
      </c>
      <c r="I71" s="140"/>
      <c r="J71" s="136">
        <f t="shared" si="5"/>
        <v>0</v>
      </c>
      <c r="K71" s="136">
        <f t="shared" si="14"/>
        <v>0</v>
      </c>
      <c r="L71" s="136">
        <f t="shared" si="15"/>
        <v>0</v>
      </c>
      <c r="M71" s="136">
        <f t="shared" si="8"/>
        <v>34</v>
      </c>
      <c r="N71" s="136">
        <f t="shared" si="9"/>
        <v>34</v>
      </c>
      <c r="O71" s="136">
        <f t="shared" si="10"/>
        <v>0</v>
      </c>
      <c r="P71" s="136">
        <f t="shared" si="11"/>
        <v>27</v>
      </c>
      <c r="Q71" s="136">
        <v>27</v>
      </c>
      <c r="R71" s="89"/>
      <c r="S71" s="138">
        <v>1</v>
      </c>
      <c r="T71" s="60" t="s">
        <v>150</v>
      </c>
      <c r="U71" s="61" t="s">
        <v>157</v>
      </c>
      <c r="V71" s="60" t="s">
        <v>39</v>
      </c>
      <c r="X71" s="60" t="s">
        <v>39</v>
      </c>
    </row>
    <row r="72" spans="1:24" s="61" customFormat="1" ht="19.5" customHeight="1">
      <c r="A72" s="62">
        <v>4</v>
      </c>
      <c r="B72" s="63" t="s">
        <v>210</v>
      </c>
      <c r="C72" s="134">
        <f>SUM(C73:C75)</f>
        <v>49</v>
      </c>
      <c r="D72" s="134">
        <f aca="true" t="shared" si="16" ref="D72:R72">SUM(D73:D75)</f>
        <v>0</v>
      </c>
      <c r="E72" s="134">
        <f t="shared" si="16"/>
        <v>49</v>
      </c>
      <c r="F72" s="134">
        <f t="shared" si="16"/>
        <v>0</v>
      </c>
      <c r="G72" s="134">
        <f t="shared" si="16"/>
        <v>45</v>
      </c>
      <c r="H72" s="134">
        <f t="shared" si="16"/>
        <v>45</v>
      </c>
      <c r="I72" s="134">
        <f t="shared" si="16"/>
        <v>0</v>
      </c>
      <c r="J72" s="134">
        <f t="shared" si="16"/>
        <v>4</v>
      </c>
      <c r="K72" s="134">
        <f t="shared" si="16"/>
        <v>4</v>
      </c>
      <c r="L72" s="134">
        <f t="shared" si="16"/>
        <v>0</v>
      </c>
      <c r="M72" s="134">
        <f t="shared" si="16"/>
        <v>49</v>
      </c>
      <c r="N72" s="134">
        <f t="shared" si="16"/>
        <v>49</v>
      </c>
      <c r="O72" s="134">
        <f t="shared" si="16"/>
        <v>0</v>
      </c>
      <c r="P72" s="134">
        <f t="shared" si="16"/>
        <v>0</v>
      </c>
      <c r="Q72" s="134">
        <f t="shared" si="16"/>
        <v>0</v>
      </c>
      <c r="R72" s="135">
        <f t="shared" si="16"/>
        <v>0</v>
      </c>
      <c r="S72" s="138"/>
      <c r="T72" s="60"/>
      <c r="V72" s="60"/>
      <c r="X72" s="60"/>
    </row>
    <row r="73" spans="1:24" s="61" customFormat="1" ht="19.5" customHeight="1">
      <c r="A73" s="64">
        <v>1</v>
      </c>
      <c r="B73" s="65" t="s">
        <v>121</v>
      </c>
      <c r="C73" s="136">
        <f t="shared" si="3"/>
        <v>14</v>
      </c>
      <c r="D73" s="136"/>
      <c r="E73" s="136">
        <v>14</v>
      </c>
      <c r="F73" s="136">
        <v>0</v>
      </c>
      <c r="G73" s="136">
        <f t="shared" si="4"/>
        <v>13</v>
      </c>
      <c r="H73" s="137">
        <v>13</v>
      </c>
      <c r="I73" s="140"/>
      <c r="J73" s="136">
        <f t="shared" si="5"/>
        <v>1</v>
      </c>
      <c r="K73" s="136">
        <f>D73+E73-H73</f>
        <v>1</v>
      </c>
      <c r="L73" s="136">
        <f>F73-I73</f>
        <v>0</v>
      </c>
      <c r="M73" s="136">
        <f t="shared" si="8"/>
        <v>14</v>
      </c>
      <c r="N73" s="136">
        <f t="shared" si="9"/>
        <v>14</v>
      </c>
      <c r="O73" s="136">
        <f t="shared" si="10"/>
        <v>0</v>
      </c>
      <c r="P73" s="136">
        <f t="shared" si="11"/>
        <v>0</v>
      </c>
      <c r="Q73" s="136"/>
      <c r="R73" s="89"/>
      <c r="S73" s="61">
        <v>2</v>
      </c>
      <c r="T73" s="60" t="s">
        <v>150</v>
      </c>
      <c r="U73" s="61" t="s">
        <v>383</v>
      </c>
      <c r="V73" s="60" t="s">
        <v>39</v>
      </c>
      <c r="X73" s="60" t="s">
        <v>39</v>
      </c>
    </row>
    <row r="74" spans="1:24" s="61" customFormat="1" ht="19.5" customHeight="1">
      <c r="A74" s="64">
        <v>2</v>
      </c>
      <c r="B74" s="65" t="s">
        <v>122</v>
      </c>
      <c r="C74" s="136">
        <f t="shared" si="3"/>
        <v>21</v>
      </c>
      <c r="D74" s="136"/>
      <c r="E74" s="136">
        <v>21</v>
      </c>
      <c r="F74" s="136">
        <v>0</v>
      </c>
      <c r="G74" s="136">
        <f t="shared" si="4"/>
        <v>18</v>
      </c>
      <c r="H74" s="137">
        <v>18</v>
      </c>
      <c r="I74" s="140"/>
      <c r="J74" s="136">
        <f t="shared" si="5"/>
        <v>3</v>
      </c>
      <c r="K74" s="136">
        <f>D74+E74-H74</f>
        <v>3</v>
      </c>
      <c r="L74" s="136">
        <f>F74-I74</f>
        <v>0</v>
      </c>
      <c r="M74" s="136">
        <f t="shared" si="8"/>
        <v>21</v>
      </c>
      <c r="N74" s="136">
        <f t="shared" si="9"/>
        <v>21</v>
      </c>
      <c r="O74" s="136">
        <f t="shared" si="10"/>
        <v>0</v>
      </c>
      <c r="P74" s="136">
        <f t="shared" si="11"/>
        <v>0</v>
      </c>
      <c r="Q74" s="136"/>
      <c r="R74" s="89"/>
      <c r="S74" s="138">
        <v>3</v>
      </c>
      <c r="T74" s="60" t="s">
        <v>150</v>
      </c>
      <c r="U74" s="61" t="s">
        <v>151</v>
      </c>
      <c r="V74" s="60" t="s">
        <v>39</v>
      </c>
      <c r="X74" s="60" t="s">
        <v>39</v>
      </c>
    </row>
    <row r="75" spans="1:24" s="61" customFormat="1" ht="19.5" customHeight="1">
      <c r="A75" s="64">
        <v>3</v>
      </c>
      <c r="B75" s="65" t="s">
        <v>119</v>
      </c>
      <c r="C75" s="136">
        <f t="shared" si="3"/>
        <v>14</v>
      </c>
      <c r="D75" s="136"/>
      <c r="E75" s="136">
        <v>14</v>
      </c>
      <c r="F75" s="136">
        <v>0</v>
      </c>
      <c r="G75" s="136">
        <f t="shared" si="4"/>
        <v>14</v>
      </c>
      <c r="H75" s="136">
        <v>14</v>
      </c>
      <c r="I75" s="140"/>
      <c r="J75" s="136">
        <f t="shared" si="5"/>
        <v>0</v>
      </c>
      <c r="K75" s="136">
        <f>D75+E75-H75</f>
        <v>0</v>
      </c>
      <c r="L75" s="136">
        <f>F75-I75</f>
        <v>0</v>
      </c>
      <c r="M75" s="136">
        <f t="shared" si="8"/>
        <v>14</v>
      </c>
      <c r="N75" s="136">
        <f t="shared" si="9"/>
        <v>14</v>
      </c>
      <c r="O75" s="136">
        <f t="shared" si="10"/>
        <v>0</v>
      </c>
      <c r="P75" s="136">
        <f t="shared" si="11"/>
        <v>0</v>
      </c>
      <c r="Q75" s="136"/>
      <c r="R75" s="89"/>
      <c r="S75" s="138">
        <v>2</v>
      </c>
      <c r="T75" s="60" t="s">
        <v>150</v>
      </c>
      <c r="U75" s="61" t="s">
        <v>383</v>
      </c>
      <c r="V75" s="60" t="s">
        <v>39</v>
      </c>
      <c r="X75" s="60" t="s">
        <v>39</v>
      </c>
    </row>
    <row r="76" spans="1:24" s="61" customFormat="1" ht="19.5" customHeight="1">
      <c r="A76" s="62" t="s">
        <v>211</v>
      </c>
      <c r="B76" s="63" t="s">
        <v>212</v>
      </c>
      <c r="C76" s="134">
        <f>C77+C94</f>
        <v>682</v>
      </c>
      <c r="D76" s="134">
        <f aca="true" t="shared" si="17" ref="D76:R76">D77+D94</f>
        <v>28</v>
      </c>
      <c r="E76" s="134">
        <f t="shared" si="17"/>
        <v>648</v>
      </c>
      <c r="F76" s="134">
        <f t="shared" si="17"/>
        <v>6</v>
      </c>
      <c r="G76" s="134">
        <f t="shared" si="17"/>
        <v>663</v>
      </c>
      <c r="H76" s="134">
        <f t="shared" si="17"/>
        <v>655</v>
      </c>
      <c r="I76" s="134">
        <f t="shared" si="17"/>
        <v>8</v>
      </c>
      <c r="J76" s="134">
        <f t="shared" si="17"/>
        <v>19</v>
      </c>
      <c r="K76" s="134">
        <f t="shared" si="17"/>
        <v>21</v>
      </c>
      <c r="L76" s="134">
        <f t="shared" si="17"/>
        <v>-2</v>
      </c>
      <c r="M76" s="134">
        <f t="shared" si="17"/>
        <v>683</v>
      </c>
      <c r="N76" s="134">
        <f t="shared" si="17"/>
        <v>677</v>
      </c>
      <c r="O76" s="134">
        <f t="shared" si="17"/>
        <v>6</v>
      </c>
      <c r="P76" s="134">
        <f t="shared" si="17"/>
        <v>1</v>
      </c>
      <c r="Q76" s="134">
        <f t="shared" si="17"/>
        <v>1</v>
      </c>
      <c r="R76" s="135">
        <f t="shared" si="17"/>
        <v>0</v>
      </c>
      <c r="S76" s="138"/>
      <c r="T76" s="60"/>
      <c r="V76" s="60"/>
      <c r="X76" s="60"/>
    </row>
    <row r="77" spans="1:24" s="61" customFormat="1" ht="19.5" customHeight="1">
      <c r="A77" s="62">
        <v>1</v>
      </c>
      <c r="B77" s="63" t="s">
        <v>213</v>
      </c>
      <c r="C77" s="134">
        <f>SUM(C78:C93)</f>
        <v>414</v>
      </c>
      <c r="D77" s="134">
        <f aca="true" t="shared" si="18" ref="D77:R77">SUM(D78:D93)</f>
        <v>26</v>
      </c>
      <c r="E77" s="134">
        <f t="shared" si="18"/>
        <v>382</v>
      </c>
      <c r="F77" s="134">
        <f t="shared" si="18"/>
        <v>6</v>
      </c>
      <c r="G77" s="134">
        <f t="shared" si="18"/>
        <v>410</v>
      </c>
      <c r="H77" s="134">
        <f t="shared" si="18"/>
        <v>402</v>
      </c>
      <c r="I77" s="134">
        <f t="shared" si="18"/>
        <v>8</v>
      </c>
      <c r="J77" s="134">
        <f t="shared" si="18"/>
        <v>4</v>
      </c>
      <c r="K77" s="134">
        <f t="shared" si="18"/>
        <v>6</v>
      </c>
      <c r="L77" s="134">
        <f t="shared" si="18"/>
        <v>-2</v>
      </c>
      <c r="M77" s="134">
        <f t="shared" si="18"/>
        <v>415</v>
      </c>
      <c r="N77" s="134">
        <f t="shared" si="18"/>
        <v>409</v>
      </c>
      <c r="O77" s="134">
        <f t="shared" si="18"/>
        <v>6</v>
      </c>
      <c r="P77" s="134">
        <f t="shared" si="18"/>
        <v>1</v>
      </c>
      <c r="Q77" s="134">
        <f t="shared" si="18"/>
        <v>1</v>
      </c>
      <c r="R77" s="135">
        <f t="shared" si="18"/>
        <v>0</v>
      </c>
      <c r="T77" s="60"/>
      <c r="V77" s="60"/>
      <c r="X77" s="60"/>
    </row>
    <row r="78" spans="1:24" s="61" customFormat="1" ht="19.5" customHeight="1">
      <c r="A78" s="64">
        <v>1</v>
      </c>
      <c r="B78" s="65" t="s">
        <v>214</v>
      </c>
      <c r="C78" s="136">
        <f aca="true" t="shared" si="19" ref="C78:C93">SUM(D78:F78)</f>
        <v>108</v>
      </c>
      <c r="D78" s="136"/>
      <c r="E78" s="136">
        <v>108</v>
      </c>
      <c r="F78" s="136">
        <v>0</v>
      </c>
      <c r="G78" s="136">
        <f aca="true" t="shared" si="20" ref="G78:G141">SUM(H78:I78)</f>
        <v>108</v>
      </c>
      <c r="H78" s="137">
        <v>108</v>
      </c>
      <c r="I78" s="136"/>
      <c r="J78" s="136">
        <f aca="true" t="shared" si="21" ref="J78:J141">SUM(K78:L78)</f>
        <v>0</v>
      </c>
      <c r="K78" s="136">
        <f aca="true" t="shared" si="22" ref="K78:K93">D78+E78-H78</f>
        <v>0</v>
      </c>
      <c r="L78" s="136">
        <f aca="true" t="shared" si="23" ref="L78:L93">F78-I78</f>
        <v>0</v>
      </c>
      <c r="M78" s="136">
        <f aca="true" t="shared" si="24" ref="M78:M141">SUM(N78:O78)</f>
        <v>108</v>
      </c>
      <c r="N78" s="136">
        <f aca="true" t="shared" si="25" ref="N78:N141">D78+E78+Q78</f>
        <v>108</v>
      </c>
      <c r="O78" s="136">
        <f aca="true" t="shared" si="26" ref="O78:O141">F78+R78</f>
        <v>0</v>
      </c>
      <c r="P78" s="136">
        <f aca="true" t="shared" si="27" ref="P78:P141">SUM(Q78:R78)</f>
        <v>0</v>
      </c>
      <c r="Q78" s="136"/>
      <c r="R78" s="89"/>
      <c r="S78" s="138">
        <v>1</v>
      </c>
      <c r="T78" s="60" t="s">
        <v>215</v>
      </c>
      <c r="U78" s="61" t="s">
        <v>383</v>
      </c>
      <c r="V78" s="60" t="s">
        <v>216</v>
      </c>
      <c r="X78" s="60" t="s">
        <v>215</v>
      </c>
    </row>
    <row r="79" spans="1:24" s="61" customFormat="1" ht="19.5" customHeight="1">
      <c r="A79" s="64">
        <v>2</v>
      </c>
      <c r="B79" s="65" t="s">
        <v>217</v>
      </c>
      <c r="C79" s="136">
        <f t="shared" si="19"/>
        <v>87</v>
      </c>
      <c r="D79" s="136"/>
      <c r="E79" s="136">
        <v>85</v>
      </c>
      <c r="F79" s="136">
        <v>2</v>
      </c>
      <c r="G79" s="136">
        <f t="shared" si="20"/>
        <v>87</v>
      </c>
      <c r="H79" s="137">
        <v>83</v>
      </c>
      <c r="I79" s="136">
        <v>4</v>
      </c>
      <c r="J79" s="136">
        <f t="shared" si="21"/>
        <v>0</v>
      </c>
      <c r="K79" s="136">
        <f t="shared" si="22"/>
        <v>2</v>
      </c>
      <c r="L79" s="136">
        <f t="shared" si="23"/>
        <v>-2</v>
      </c>
      <c r="M79" s="136">
        <f t="shared" si="24"/>
        <v>87</v>
      </c>
      <c r="N79" s="136">
        <f t="shared" si="25"/>
        <v>85</v>
      </c>
      <c r="O79" s="136">
        <f t="shared" si="26"/>
        <v>2</v>
      </c>
      <c r="P79" s="136">
        <f t="shared" si="27"/>
        <v>0</v>
      </c>
      <c r="Q79" s="136"/>
      <c r="R79" s="89"/>
      <c r="S79" s="138">
        <v>1</v>
      </c>
      <c r="T79" s="60" t="s">
        <v>215</v>
      </c>
      <c r="U79" s="61" t="s">
        <v>383</v>
      </c>
      <c r="V79" s="60" t="s">
        <v>216</v>
      </c>
      <c r="X79" s="60" t="s">
        <v>215</v>
      </c>
    </row>
    <row r="80" spans="1:24" s="61" customFormat="1" ht="19.5" customHeight="1">
      <c r="A80" s="64"/>
      <c r="B80" s="65" t="s">
        <v>218</v>
      </c>
      <c r="C80" s="136">
        <f t="shared" si="19"/>
        <v>3</v>
      </c>
      <c r="D80" s="136"/>
      <c r="E80" s="136">
        <v>3</v>
      </c>
      <c r="F80" s="136">
        <v>0</v>
      </c>
      <c r="G80" s="136">
        <f t="shared" si="20"/>
        <v>3</v>
      </c>
      <c r="H80" s="137">
        <v>3</v>
      </c>
      <c r="I80" s="136"/>
      <c r="J80" s="136">
        <f t="shared" si="21"/>
        <v>0</v>
      </c>
      <c r="K80" s="136">
        <f t="shared" si="22"/>
        <v>0</v>
      </c>
      <c r="L80" s="136">
        <f t="shared" si="23"/>
        <v>0</v>
      </c>
      <c r="M80" s="136">
        <f t="shared" si="24"/>
        <v>3</v>
      </c>
      <c r="N80" s="136">
        <f t="shared" si="25"/>
        <v>3</v>
      </c>
      <c r="O80" s="136">
        <f t="shared" si="26"/>
        <v>0</v>
      </c>
      <c r="P80" s="136">
        <f t="shared" si="27"/>
        <v>0</v>
      </c>
      <c r="Q80" s="136"/>
      <c r="R80" s="89"/>
      <c r="S80" s="138">
        <v>0</v>
      </c>
      <c r="T80" s="60" t="s">
        <v>215</v>
      </c>
      <c r="U80" s="61" t="s">
        <v>383</v>
      </c>
      <c r="V80" s="60" t="s">
        <v>216</v>
      </c>
      <c r="X80" s="60" t="s">
        <v>215</v>
      </c>
    </row>
    <row r="81" spans="1:24" s="61" customFormat="1" ht="19.5" customHeight="1">
      <c r="A81" s="64"/>
      <c r="B81" s="65" t="s">
        <v>219</v>
      </c>
      <c r="C81" s="136">
        <f t="shared" si="19"/>
        <v>4</v>
      </c>
      <c r="D81" s="136"/>
      <c r="E81" s="136">
        <v>4</v>
      </c>
      <c r="F81" s="136">
        <v>0</v>
      </c>
      <c r="G81" s="136">
        <f t="shared" si="20"/>
        <v>4</v>
      </c>
      <c r="H81" s="137">
        <v>4</v>
      </c>
      <c r="I81" s="136"/>
      <c r="J81" s="136">
        <f t="shared" si="21"/>
        <v>0</v>
      </c>
      <c r="K81" s="136">
        <f t="shared" si="22"/>
        <v>0</v>
      </c>
      <c r="L81" s="136">
        <f t="shared" si="23"/>
        <v>0</v>
      </c>
      <c r="M81" s="136">
        <f t="shared" si="24"/>
        <v>4</v>
      </c>
      <c r="N81" s="136">
        <f t="shared" si="25"/>
        <v>4</v>
      </c>
      <c r="O81" s="136">
        <f t="shared" si="26"/>
        <v>0</v>
      </c>
      <c r="P81" s="136">
        <f t="shared" si="27"/>
        <v>0</v>
      </c>
      <c r="Q81" s="136"/>
      <c r="R81" s="89"/>
      <c r="S81" s="138">
        <v>0</v>
      </c>
      <c r="T81" s="60" t="s">
        <v>215</v>
      </c>
      <c r="U81" s="61" t="s">
        <v>383</v>
      </c>
      <c r="V81" s="60" t="s">
        <v>216</v>
      </c>
      <c r="X81" s="60" t="s">
        <v>215</v>
      </c>
    </row>
    <row r="82" spans="1:24" s="61" customFormat="1" ht="19.5" customHeight="1">
      <c r="A82" s="64"/>
      <c r="B82" s="65" t="s">
        <v>220</v>
      </c>
      <c r="C82" s="136">
        <f t="shared" si="19"/>
        <v>10</v>
      </c>
      <c r="D82" s="136">
        <v>10</v>
      </c>
      <c r="E82" s="136"/>
      <c r="F82" s="136">
        <v>0</v>
      </c>
      <c r="G82" s="136">
        <f t="shared" si="20"/>
        <v>10</v>
      </c>
      <c r="H82" s="137">
        <v>10</v>
      </c>
      <c r="I82" s="136"/>
      <c r="J82" s="136">
        <f t="shared" si="21"/>
        <v>0</v>
      </c>
      <c r="K82" s="136">
        <f t="shared" si="22"/>
        <v>0</v>
      </c>
      <c r="L82" s="136">
        <f t="shared" si="23"/>
        <v>0</v>
      </c>
      <c r="M82" s="136">
        <f t="shared" si="24"/>
        <v>10</v>
      </c>
      <c r="N82" s="136">
        <f t="shared" si="25"/>
        <v>10</v>
      </c>
      <c r="O82" s="136">
        <f t="shared" si="26"/>
        <v>0</v>
      </c>
      <c r="P82" s="136">
        <f t="shared" si="27"/>
        <v>0</v>
      </c>
      <c r="Q82" s="136"/>
      <c r="R82" s="89"/>
      <c r="S82" s="138">
        <v>0</v>
      </c>
      <c r="T82" s="60" t="s">
        <v>215</v>
      </c>
      <c r="U82" s="61" t="s">
        <v>383</v>
      </c>
      <c r="V82" s="60" t="s">
        <v>216</v>
      </c>
      <c r="X82" s="60" t="s">
        <v>215</v>
      </c>
    </row>
    <row r="83" spans="1:24" s="61" customFormat="1" ht="19.5" customHeight="1">
      <c r="A83" s="64">
        <v>3</v>
      </c>
      <c r="B83" s="65" t="s">
        <v>221</v>
      </c>
      <c r="C83" s="136">
        <f t="shared" si="19"/>
        <v>23</v>
      </c>
      <c r="D83" s="136"/>
      <c r="E83" s="136">
        <v>22</v>
      </c>
      <c r="F83" s="136">
        <v>1</v>
      </c>
      <c r="G83" s="136">
        <f t="shared" si="20"/>
        <v>22</v>
      </c>
      <c r="H83" s="137">
        <v>21</v>
      </c>
      <c r="I83" s="136">
        <v>1</v>
      </c>
      <c r="J83" s="136">
        <f t="shared" si="21"/>
        <v>1</v>
      </c>
      <c r="K83" s="136">
        <f t="shared" si="22"/>
        <v>1</v>
      </c>
      <c r="L83" s="136">
        <f t="shared" si="23"/>
        <v>0</v>
      </c>
      <c r="M83" s="136">
        <f t="shared" si="24"/>
        <v>23</v>
      </c>
      <c r="N83" s="136">
        <f t="shared" si="25"/>
        <v>22</v>
      </c>
      <c r="O83" s="136">
        <f t="shared" si="26"/>
        <v>1</v>
      </c>
      <c r="P83" s="136">
        <f t="shared" si="27"/>
        <v>0</v>
      </c>
      <c r="Q83" s="136"/>
      <c r="R83" s="89"/>
      <c r="S83" s="138">
        <v>1</v>
      </c>
      <c r="T83" s="60" t="s">
        <v>150</v>
      </c>
      <c r="U83" s="61" t="s">
        <v>157</v>
      </c>
      <c r="V83" s="60" t="s">
        <v>216</v>
      </c>
      <c r="X83" s="60" t="s">
        <v>216</v>
      </c>
    </row>
    <row r="84" spans="1:24" s="61" customFormat="1" ht="19.5" customHeight="1">
      <c r="A84" s="64">
        <v>4</v>
      </c>
      <c r="B84" s="65" t="s">
        <v>222</v>
      </c>
      <c r="C84" s="136">
        <f t="shared" si="19"/>
        <v>39</v>
      </c>
      <c r="D84" s="136"/>
      <c r="E84" s="136">
        <v>39</v>
      </c>
      <c r="F84" s="136">
        <v>0</v>
      </c>
      <c r="G84" s="136">
        <f t="shared" si="20"/>
        <v>36</v>
      </c>
      <c r="H84" s="137">
        <v>36</v>
      </c>
      <c r="I84" s="136"/>
      <c r="J84" s="136">
        <f t="shared" si="21"/>
        <v>3</v>
      </c>
      <c r="K84" s="136">
        <f t="shared" si="22"/>
        <v>3</v>
      </c>
      <c r="L84" s="136">
        <f t="shared" si="23"/>
        <v>0</v>
      </c>
      <c r="M84" s="136">
        <f t="shared" si="24"/>
        <v>39</v>
      </c>
      <c r="N84" s="136">
        <f t="shared" si="25"/>
        <v>39</v>
      </c>
      <c r="O84" s="136">
        <f t="shared" si="26"/>
        <v>0</v>
      </c>
      <c r="P84" s="136">
        <f t="shared" si="27"/>
        <v>0</v>
      </c>
      <c r="Q84" s="136"/>
      <c r="R84" s="89"/>
      <c r="S84" s="138">
        <v>1</v>
      </c>
      <c r="T84" s="60" t="s">
        <v>150</v>
      </c>
      <c r="U84" s="61" t="s">
        <v>157</v>
      </c>
      <c r="V84" s="60" t="s">
        <v>216</v>
      </c>
      <c r="X84" s="60" t="s">
        <v>216</v>
      </c>
    </row>
    <row r="85" spans="1:24" s="61" customFormat="1" ht="19.5" customHeight="1">
      <c r="A85" s="64">
        <v>5</v>
      </c>
      <c r="B85" s="65" t="s">
        <v>223</v>
      </c>
      <c r="C85" s="136">
        <f t="shared" si="19"/>
        <v>33</v>
      </c>
      <c r="D85" s="136"/>
      <c r="E85" s="136">
        <v>32</v>
      </c>
      <c r="F85" s="136">
        <v>1</v>
      </c>
      <c r="G85" s="136">
        <f t="shared" si="20"/>
        <v>33</v>
      </c>
      <c r="H85" s="137">
        <v>32</v>
      </c>
      <c r="I85" s="136">
        <v>1</v>
      </c>
      <c r="J85" s="136">
        <f t="shared" si="21"/>
        <v>0</v>
      </c>
      <c r="K85" s="136">
        <f t="shared" si="22"/>
        <v>0</v>
      </c>
      <c r="L85" s="136">
        <f t="shared" si="23"/>
        <v>0</v>
      </c>
      <c r="M85" s="136">
        <f t="shared" si="24"/>
        <v>33</v>
      </c>
      <c r="N85" s="136">
        <f t="shared" si="25"/>
        <v>32</v>
      </c>
      <c r="O85" s="136">
        <f t="shared" si="26"/>
        <v>1</v>
      </c>
      <c r="P85" s="136">
        <f t="shared" si="27"/>
        <v>0</v>
      </c>
      <c r="Q85" s="136"/>
      <c r="R85" s="89"/>
      <c r="S85" s="138">
        <v>1</v>
      </c>
      <c r="T85" s="60" t="s">
        <v>150</v>
      </c>
      <c r="U85" s="61" t="s">
        <v>157</v>
      </c>
      <c r="V85" s="60" t="s">
        <v>216</v>
      </c>
      <c r="X85" s="60" t="s">
        <v>216</v>
      </c>
    </row>
    <row r="86" spans="1:24" s="61" customFormat="1" ht="19.5" customHeight="1">
      <c r="A86" s="64">
        <v>6</v>
      </c>
      <c r="B86" s="65" t="s">
        <v>224</v>
      </c>
      <c r="C86" s="136">
        <f t="shared" si="19"/>
        <v>20</v>
      </c>
      <c r="D86" s="136"/>
      <c r="E86" s="136">
        <v>20</v>
      </c>
      <c r="F86" s="136">
        <v>0</v>
      </c>
      <c r="G86" s="136">
        <f t="shared" si="20"/>
        <v>20</v>
      </c>
      <c r="H86" s="137">
        <v>20</v>
      </c>
      <c r="I86" s="136"/>
      <c r="J86" s="136">
        <f t="shared" si="21"/>
        <v>0</v>
      </c>
      <c r="K86" s="136">
        <f t="shared" si="22"/>
        <v>0</v>
      </c>
      <c r="L86" s="136">
        <f t="shared" si="23"/>
        <v>0</v>
      </c>
      <c r="M86" s="136">
        <f t="shared" si="24"/>
        <v>20</v>
      </c>
      <c r="N86" s="136">
        <f t="shared" si="25"/>
        <v>20</v>
      </c>
      <c r="O86" s="136">
        <f t="shared" si="26"/>
        <v>0</v>
      </c>
      <c r="P86" s="136">
        <f t="shared" si="27"/>
        <v>0</v>
      </c>
      <c r="Q86" s="136"/>
      <c r="R86" s="89"/>
      <c r="S86" s="138">
        <v>1</v>
      </c>
      <c r="T86" s="60" t="s">
        <v>150</v>
      </c>
      <c r="U86" s="61" t="s">
        <v>157</v>
      </c>
      <c r="V86" s="60" t="s">
        <v>216</v>
      </c>
      <c r="X86" s="60" t="s">
        <v>216</v>
      </c>
    </row>
    <row r="87" spans="1:24" s="61" customFormat="1" ht="19.5" customHeight="1">
      <c r="A87" s="64">
        <v>7</v>
      </c>
      <c r="B87" s="65" t="s">
        <v>225</v>
      </c>
      <c r="C87" s="136">
        <f t="shared" si="19"/>
        <v>26</v>
      </c>
      <c r="D87" s="136"/>
      <c r="E87" s="136">
        <v>25</v>
      </c>
      <c r="F87" s="136">
        <v>1</v>
      </c>
      <c r="G87" s="136">
        <f t="shared" si="20"/>
        <v>26</v>
      </c>
      <c r="H87" s="137">
        <v>25</v>
      </c>
      <c r="I87" s="136">
        <v>1</v>
      </c>
      <c r="J87" s="136">
        <f t="shared" si="21"/>
        <v>0</v>
      </c>
      <c r="K87" s="136">
        <f t="shared" si="22"/>
        <v>0</v>
      </c>
      <c r="L87" s="136">
        <f t="shared" si="23"/>
        <v>0</v>
      </c>
      <c r="M87" s="136">
        <f t="shared" si="24"/>
        <v>26</v>
      </c>
      <c r="N87" s="136">
        <f t="shared" si="25"/>
        <v>25</v>
      </c>
      <c r="O87" s="136">
        <f t="shared" si="26"/>
        <v>1</v>
      </c>
      <c r="P87" s="136">
        <f t="shared" si="27"/>
        <v>0</v>
      </c>
      <c r="Q87" s="136"/>
      <c r="R87" s="89"/>
      <c r="S87" s="138">
        <v>1</v>
      </c>
      <c r="T87" s="60" t="s">
        <v>150</v>
      </c>
      <c r="U87" s="61" t="s">
        <v>157</v>
      </c>
      <c r="V87" s="60" t="s">
        <v>216</v>
      </c>
      <c r="X87" s="60" t="s">
        <v>216</v>
      </c>
    </row>
    <row r="88" spans="1:24" s="61" customFormat="1" ht="19.5" customHeight="1">
      <c r="A88" s="64">
        <v>8</v>
      </c>
      <c r="B88" s="65" t="s">
        <v>226</v>
      </c>
      <c r="C88" s="136">
        <f t="shared" si="19"/>
        <v>7</v>
      </c>
      <c r="D88" s="136"/>
      <c r="E88" s="136">
        <v>7</v>
      </c>
      <c r="F88" s="136">
        <v>0</v>
      </c>
      <c r="G88" s="136">
        <f t="shared" si="20"/>
        <v>7</v>
      </c>
      <c r="H88" s="137">
        <v>7</v>
      </c>
      <c r="I88" s="136"/>
      <c r="J88" s="136">
        <f t="shared" si="21"/>
        <v>0</v>
      </c>
      <c r="K88" s="136">
        <f t="shared" si="22"/>
        <v>0</v>
      </c>
      <c r="L88" s="136">
        <f t="shared" si="23"/>
        <v>0</v>
      </c>
      <c r="M88" s="136">
        <f t="shared" si="24"/>
        <v>7</v>
      </c>
      <c r="N88" s="136">
        <f t="shared" si="25"/>
        <v>7</v>
      </c>
      <c r="O88" s="136">
        <f t="shared" si="26"/>
        <v>0</v>
      </c>
      <c r="P88" s="136">
        <f t="shared" si="27"/>
        <v>0</v>
      </c>
      <c r="Q88" s="136"/>
      <c r="R88" s="89"/>
      <c r="S88" s="138">
        <v>1</v>
      </c>
      <c r="T88" s="60" t="s">
        <v>150</v>
      </c>
      <c r="U88" s="61" t="s">
        <v>157</v>
      </c>
      <c r="V88" s="60" t="s">
        <v>216</v>
      </c>
      <c r="X88" s="60" t="s">
        <v>216</v>
      </c>
    </row>
    <row r="89" spans="1:24" s="61" customFormat="1" ht="19.5" customHeight="1">
      <c r="A89" s="64">
        <v>9</v>
      </c>
      <c r="B89" s="65" t="s">
        <v>227</v>
      </c>
      <c r="C89" s="136">
        <f t="shared" si="19"/>
        <v>16</v>
      </c>
      <c r="D89" s="136">
        <v>16</v>
      </c>
      <c r="E89" s="136"/>
      <c r="F89" s="136">
        <v>0</v>
      </c>
      <c r="G89" s="136">
        <f t="shared" si="20"/>
        <v>16</v>
      </c>
      <c r="H89" s="137">
        <v>16</v>
      </c>
      <c r="I89" s="136"/>
      <c r="J89" s="136">
        <f t="shared" si="21"/>
        <v>0</v>
      </c>
      <c r="K89" s="136">
        <f t="shared" si="22"/>
        <v>0</v>
      </c>
      <c r="L89" s="136">
        <f t="shared" si="23"/>
        <v>0</v>
      </c>
      <c r="M89" s="136">
        <f t="shared" si="24"/>
        <v>17</v>
      </c>
      <c r="N89" s="136">
        <f t="shared" si="25"/>
        <v>17</v>
      </c>
      <c r="O89" s="136">
        <f t="shared" si="26"/>
        <v>0</v>
      </c>
      <c r="P89" s="136">
        <f t="shared" si="27"/>
        <v>1</v>
      </c>
      <c r="Q89" s="136">
        <v>1</v>
      </c>
      <c r="R89" s="89"/>
      <c r="S89" s="138">
        <v>1</v>
      </c>
      <c r="T89" s="60" t="s">
        <v>150</v>
      </c>
      <c r="U89" s="61" t="s">
        <v>157</v>
      </c>
      <c r="V89" s="60" t="s">
        <v>216</v>
      </c>
      <c r="X89" s="60" t="s">
        <v>216</v>
      </c>
    </row>
    <row r="90" spans="1:24" s="61" customFormat="1" ht="19.5" customHeight="1">
      <c r="A90" s="64">
        <v>10</v>
      </c>
      <c r="B90" s="65" t="s">
        <v>228</v>
      </c>
      <c r="C90" s="136">
        <f t="shared" si="19"/>
        <v>22</v>
      </c>
      <c r="D90" s="136"/>
      <c r="E90" s="136">
        <v>21</v>
      </c>
      <c r="F90" s="136">
        <v>1</v>
      </c>
      <c r="G90" s="136">
        <f t="shared" si="20"/>
        <v>22</v>
      </c>
      <c r="H90" s="137">
        <v>21</v>
      </c>
      <c r="I90" s="136">
        <v>1</v>
      </c>
      <c r="J90" s="136">
        <f t="shared" si="21"/>
        <v>0</v>
      </c>
      <c r="K90" s="136">
        <f t="shared" si="22"/>
        <v>0</v>
      </c>
      <c r="L90" s="136">
        <f t="shared" si="23"/>
        <v>0</v>
      </c>
      <c r="M90" s="136">
        <f t="shared" si="24"/>
        <v>22</v>
      </c>
      <c r="N90" s="136">
        <f t="shared" si="25"/>
        <v>21</v>
      </c>
      <c r="O90" s="136">
        <f t="shared" si="26"/>
        <v>1</v>
      </c>
      <c r="P90" s="136">
        <f t="shared" si="27"/>
        <v>0</v>
      </c>
      <c r="Q90" s="136"/>
      <c r="R90" s="89"/>
      <c r="S90" s="138">
        <v>1</v>
      </c>
      <c r="T90" s="60" t="s">
        <v>166</v>
      </c>
      <c r="U90" s="61" t="s">
        <v>157</v>
      </c>
      <c r="V90" s="60" t="s">
        <v>216</v>
      </c>
      <c r="X90" s="60" t="s">
        <v>229</v>
      </c>
    </row>
    <row r="91" spans="1:24" s="61" customFormat="1" ht="19.5" customHeight="1">
      <c r="A91" s="64">
        <v>11</v>
      </c>
      <c r="B91" s="65" t="s">
        <v>230</v>
      </c>
      <c r="C91" s="136">
        <f t="shared" si="19"/>
        <v>5</v>
      </c>
      <c r="D91" s="136"/>
      <c r="E91" s="136">
        <v>5</v>
      </c>
      <c r="F91" s="136">
        <v>0</v>
      </c>
      <c r="G91" s="136">
        <f t="shared" si="20"/>
        <v>5</v>
      </c>
      <c r="H91" s="137">
        <v>5</v>
      </c>
      <c r="I91" s="136"/>
      <c r="J91" s="136">
        <f t="shared" si="21"/>
        <v>0</v>
      </c>
      <c r="K91" s="136">
        <f t="shared" si="22"/>
        <v>0</v>
      </c>
      <c r="L91" s="136">
        <f t="shared" si="23"/>
        <v>0</v>
      </c>
      <c r="M91" s="136">
        <f t="shared" si="24"/>
        <v>5</v>
      </c>
      <c r="N91" s="136">
        <f t="shared" si="25"/>
        <v>5</v>
      </c>
      <c r="O91" s="136">
        <f t="shared" si="26"/>
        <v>0</v>
      </c>
      <c r="P91" s="136">
        <f t="shared" si="27"/>
        <v>0</v>
      </c>
      <c r="Q91" s="136"/>
      <c r="R91" s="89"/>
      <c r="S91" s="138">
        <v>1</v>
      </c>
      <c r="T91" s="60" t="s">
        <v>166</v>
      </c>
      <c r="U91" s="61" t="s">
        <v>157</v>
      </c>
      <c r="V91" s="60" t="s">
        <v>216</v>
      </c>
      <c r="X91" s="60" t="s">
        <v>229</v>
      </c>
    </row>
    <row r="92" spans="1:24" s="61" customFormat="1" ht="19.5" customHeight="1">
      <c r="A92" s="64">
        <v>12</v>
      </c>
      <c r="B92" s="65" t="s">
        <v>231</v>
      </c>
      <c r="C92" s="136">
        <f t="shared" si="19"/>
        <v>3</v>
      </c>
      <c r="D92" s="136"/>
      <c r="E92" s="136">
        <v>3</v>
      </c>
      <c r="F92" s="136">
        <v>0</v>
      </c>
      <c r="G92" s="136">
        <f t="shared" si="20"/>
        <v>3</v>
      </c>
      <c r="H92" s="136">
        <v>3</v>
      </c>
      <c r="I92" s="136"/>
      <c r="J92" s="136">
        <f t="shared" si="21"/>
        <v>0</v>
      </c>
      <c r="K92" s="136">
        <f t="shared" si="22"/>
        <v>0</v>
      </c>
      <c r="L92" s="136">
        <f t="shared" si="23"/>
        <v>0</v>
      </c>
      <c r="M92" s="136">
        <f t="shared" si="24"/>
        <v>3</v>
      </c>
      <c r="N92" s="136">
        <f t="shared" si="25"/>
        <v>3</v>
      </c>
      <c r="O92" s="136">
        <f t="shared" si="26"/>
        <v>0</v>
      </c>
      <c r="P92" s="136">
        <f t="shared" si="27"/>
        <v>0</v>
      </c>
      <c r="Q92" s="136"/>
      <c r="R92" s="89"/>
      <c r="S92" s="138">
        <v>0</v>
      </c>
      <c r="T92" s="60" t="s">
        <v>166</v>
      </c>
      <c r="U92" s="61" t="s">
        <v>157</v>
      </c>
      <c r="V92" s="60" t="s">
        <v>216</v>
      </c>
      <c r="X92" s="60" t="s">
        <v>167</v>
      </c>
    </row>
    <row r="93" spans="1:24" s="61" customFormat="1" ht="19.5" customHeight="1">
      <c r="A93" s="64">
        <v>13</v>
      </c>
      <c r="B93" s="65" t="s">
        <v>232</v>
      </c>
      <c r="C93" s="136">
        <f t="shared" si="19"/>
        <v>8</v>
      </c>
      <c r="D93" s="136"/>
      <c r="E93" s="136">
        <v>8</v>
      </c>
      <c r="F93" s="136">
        <v>0</v>
      </c>
      <c r="G93" s="136">
        <f t="shared" si="20"/>
        <v>8</v>
      </c>
      <c r="H93" s="137">
        <v>8</v>
      </c>
      <c r="I93" s="136"/>
      <c r="J93" s="136">
        <f t="shared" si="21"/>
        <v>0</v>
      </c>
      <c r="K93" s="136">
        <f t="shared" si="22"/>
        <v>0</v>
      </c>
      <c r="L93" s="136">
        <f t="shared" si="23"/>
        <v>0</v>
      </c>
      <c r="M93" s="136">
        <f t="shared" si="24"/>
        <v>8</v>
      </c>
      <c r="N93" s="136">
        <f t="shared" si="25"/>
        <v>8</v>
      </c>
      <c r="O93" s="136">
        <f t="shared" si="26"/>
        <v>0</v>
      </c>
      <c r="P93" s="136">
        <f t="shared" si="27"/>
        <v>0</v>
      </c>
      <c r="Q93" s="136"/>
      <c r="R93" s="89"/>
      <c r="S93" s="138">
        <v>1</v>
      </c>
      <c r="T93" s="60" t="s">
        <v>150</v>
      </c>
      <c r="U93" s="61" t="s">
        <v>157</v>
      </c>
      <c r="V93" s="60" t="s">
        <v>216</v>
      </c>
      <c r="X93" s="60" t="s">
        <v>216</v>
      </c>
    </row>
    <row r="94" spans="1:24" s="61" customFormat="1" ht="19.5" customHeight="1">
      <c r="A94" s="62">
        <v>2</v>
      </c>
      <c r="B94" s="63" t="s">
        <v>234</v>
      </c>
      <c r="C94" s="134">
        <f>SUM(C95:C122)</f>
        <v>268</v>
      </c>
      <c r="D94" s="134">
        <f aca="true" t="shared" si="28" ref="D94:R94">SUM(D95:D122)</f>
        <v>2</v>
      </c>
      <c r="E94" s="134">
        <f t="shared" si="28"/>
        <v>266</v>
      </c>
      <c r="F94" s="134">
        <f t="shared" si="28"/>
        <v>0</v>
      </c>
      <c r="G94" s="134">
        <f t="shared" si="28"/>
        <v>253</v>
      </c>
      <c r="H94" s="134">
        <f t="shared" si="28"/>
        <v>253</v>
      </c>
      <c r="I94" s="134">
        <f t="shared" si="28"/>
        <v>0</v>
      </c>
      <c r="J94" s="134">
        <f t="shared" si="28"/>
        <v>15</v>
      </c>
      <c r="K94" s="134">
        <f t="shared" si="28"/>
        <v>15</v>
      </c>
      <c r="L94" s="134">
        <f t="shared" si="28"/>
        <v>0</v>
      </c>
      <c r="M94" s="134">
        <f t="shared" si="28"/>
        <v>268</v>
      </c>
      <c r="N94" s="134">
        <f t="shared" si="28"/>
        <v>268</v>
      </c>
      <c r="O94" s="134">
        <f t="shared" si="28"/>
        <v>0</v>
      </c>
      <c r="P94" s="134">
        <f t="shared" si="28"/>
        <v>0</v>
      </c>
      <c r="Q94" s="134">
        <f t="shared" si="28"/>
        <v>0</v>
      </c>
      <c r="R94" s="135">
        <f t="shared" si="28"/>
        <v>0</v>
      </c>
      <c r="S94" s="138"/>
      <c r="T94" s="60"/>
      <c r="V94" s="60"/>
      <c r="X94" s="60"/>
    </row>
    <row r="95" spans="1:24" s="61" customFormat="1" ht="19.5" customHeight="1">
      <c r="A95" s="64">
        <v>1</v>
      </c>
      <c r="B95" s="65" t="s">
        <v>59</v>
      </c>
      <c r="C95" s="136">
        <f aca="true" t="shared" si="29" ref="C95:C122">SUM(D95:F95)</f>
        <v>0</v>
      </c>
      <c r="D95" s="136"/>
      <c r="E95" s="136">
        <v>0</v>
      </c>
      <c r="F95" s="136">
        <v>0</v>
      </c>
      <c r="G95" s="136">
        <f t="shared" si="20"/>
        <v>0</v>
      </c>
      <c r="H95" s="137"/>
      <c r="I95" s="136"/>
      <c r="J95" s="136">
        <f t="shared" si="21"/>
        <v>0</v>
      </c>
      <c r="K95" s="136">
        <f aca="true" t="shared" si="30" ref="K95:K122">D95+E95-H95</f>
        <v>0</v>
      </c>
      <c r="L95" s="136">
        <f aca="true" t="shared" si="31" ref="L95:L122">F95-I95</f>
        <v>0</v>
      </c>
      <c r="M95" s="136">
        <f t="shared" si="24"/>
        <v>0</v>
      </c>
      <c r="N95" s="136">
        <f t="shared" si="25"/>
        <v>0</v>
      </c>
      <c r="O95" s="136">
        <f t="shared" si="26"/>
        <v>0</v>
      </c>
      <c r="P95" s="136">
        <f t="shared" si="27"/>
        <v>0</v>
      </c>
      <c r="Q95" s="136"/>
      <c r="R95" s="89"/>
      <c r="T95" s="60"/>
      <c r="V95" s="60" t="s">
        <v>216</v>
      </c>
      <c r="X95" s="60"/>
    </row>
    <row r="96" spans="1:24" s="61" customFormat="1" ht="19.5" customHeight="1">
      <c r="A96" s="64"/>
      <c r="B96" s="65" t="s">
        <v>235</v>
      </c>
      <c r="C96" s="136">
        <f t="shared" si="29"/>
        <v>11</v>
      </c>
      <c r="D96" s="136"/>
      <c r="E96" s="136">
        <v>11</v>
      </c>
      <c r="F96" s="136">
        <v>0</v>
      </c>
      <c r="G96" s="136">
        <f t="shared" si="20"/>
        <v>10</v>
      </c>
      <c r="H96" s="141">
        <v>10</v>
      </c>
      <c r="I96" s="144"/>
      <c r="J96" s="136">
        <f t="shared" si="21"/>
        <v>1</v>
      </c>
      <c r="K96" s="136">
        <f t="shared" si="30"/>
        <v>1</v>
      </c>
      <c r="L96" s="136">
        <f t="shared" si="31"/>
        <v>0</v>
      </c>
      <c r="M96" s="136">
        <f t="shared" si="24"/>
        <v>11</v>
      </c>
      <c r="N96" s="136">
        <f t="shared" si="25"/>
        <v>11</v>
      </c>
      <c r="O96" s="136">
        <f t="shared" si="26"/>
        <v>0</v>
      </c>
      <c r="P96" s="136">
        <f t="shared" si="27"/>
        <v>0</v>
      </c>
      <c r="Q96" s="136"/>
      <c r="R96" s="89"/>
      <c r="S96" s="138">
        <v>1</v>
      </c>
      <c r="T96" s="60" t="s">
        <v>196</v>
      </c>
      <c r="U96" s="61" t="s">
        <v>157</v>
      </c>
      <c r="V96" s="60" t="s">
        <v>216</v>
      </c>
      <c r="X96" s="60" t="s">
        <v>236</v>
      </c>
    </row>
    <row r="97" spans="1:24" s="61" customFormat="1" ht="19.5" customHeight="1">
      <c r="A97" s="64"/>
      <c r="B97" s="65" t="s">
        <v>237</v>
      </c>
      <c r="C97" s="136">
        <f t="shared" si="29"/>
        <v>8</v>
      </c>
      <c r="D97" s="136"/>
      <c r="E97" s="136">
        <v>8</v>
      </c>
      <c r="F97" s="136">
        <v>0</v>
      </c>
      <c r="G97" s="136">
        <f t="shared" si="20"/>
        <v>6</v>
      </c>
      <c r="H97" s="137">
        <v>6</v>
      </c>
      <c r="I97" s="145"/>
      <c r="J97" s="136">
        <f t="shared" si="21"/>
        <v>2</v>
      </c>
      <c r="K97" s="136">
        <f t="shared" si="30"/>
        <v>2</v>
      </c>
      <c r="L97" s="136">
        <f t="shared" si="31"/>
        <v>0</v>
      </c>
      <c r="M97" s="136">
        <f t="shared" si="24"/>
        <v>8</v>
      </c>
      <c r="N97" s="136">
        <f t="shared" si="25"/>
        <v>8</v>
      </c>
      <c r="O97" s="136">
        <f t="shared" si="26"/>
        <v>0</v>
      </c>
      <c r="P97" s="136">
        <f t="shared" si="27"/>
        <v>0</v>
      </c>
      <c r="Q97" s="136"/>
      <c r="R97" s="89"/>
      <c r="S97" s="138">
        <v>1</v>
      </c>
      <c r="T97" s="60" t="s">
        <v>196</v>
      </c>
      <c r="U97" s="61" t="s">
        <v>157</v>
      </c>
      <c r="V97" s="60" t="s">
        <v>216</v>
      </c>
      <c r="X97" s="60" t="s">
        <v>236</v>
      </c>
    </row>
    <row r="98" spans="1:24" s="61" customFormat="1" ht="19.5" customHeight="1">
      <c r="A98" s="64"/>
      <c r="B98" s="65" t="s">
        <v>238</v>
      </c>
      <c r="C98" s="136">
        <f t="shared" si="29"/>
        <v>11</v>
      </c>
      <c r="D98" s="136"/>
      <c r="E98" s="136">
        <v>11</v>
      </c>
      <c r="F98" s="136">
        <v>0</v>
      </c>
      <c r="G98" s="136">
        <f t="shared" si="20"/>
        <v>8</v>
      </c>
      <c r="H98" s="137">
        <v>8</v>
      </c>
      <c r="I98" s="136"/>
      <c r="J98" s="136">
        <f t="shared" si="21"/>
        <v>3</v>
      </c>
      <c r="K98" s="136">
        <f t="shared" si="30"/>
        <v>3</v>
      </c>
      <c r="L98" s="136">
        <f t="shared" si="31"/>
        <v>0</v>
      </c>
      <c r="M98" s="136">
        <f t="shared" si="24"/>
        <v>11</v>
      </c>
      <c r="N98" s="136">
        <f t="shared" si="25"/>
        <v>11</v>
      </c>
      <c r="O98" s="136">
        <f t="shared" si="26"/>
        <v>0</v>
      </c>
      <c r="P98" s="136">
        <f t="shared" si="27"/>
        <v>0</v>
      </c>
      <c r="Q98" s="136"/>
      <c r="R98" s="89"/>
      <c r="S98" s="138">
        <v>1</v>
      </c>
      <c r="T98" s="60" t="s">
        <v>196</v>
      </c>
      <c r="U98" s="61" t="s">
        <v>157</v>
      </c>
      <c r="V98" s="60" t="s">
        <v>216</v>
      </c>
      <c r="X98" s="60" t="s">
        <v>236</v>
      </c>
    </row>
    <row r="99" spans="1:24" s="61" customFormat="1" ht="19.5" customHeight="1">
      <c r="A99" s="64">
        <v>2</v>
      </c>
      <c r="B99" s="65" t="s">
        <v>198</v>
      </c>
      <c r="C99" s="136">
        <f t="shared" si="29"/>
        <v>17</v>
      </c>
      <c r="D99" s="136"/>
      <c r="E99" s="136">
        <v>17</v>
      </c>
      <c r="F99" s="136">
        <v>0</v>
      </c>
      <c r="G99" s="136">
        <f t="shared" si="20"/>
        <v>17</v>
      </c>
      <c r="H99" s="137">
        <v>17</v>
      </c>
      <c r="I99" s="136"/>
      <c r="J99" s="136">
        <f t="shared" si="21"/>
        <v>0</v>
      </c>
      <c r="K99" s="136">
        <f t="shared" si="30"/>
        <v>0</v>
      </c>
      <c r="L99" s="136">
        <f t="shared" si="31"/>
        <v>0</v>
      </c>
      <c r="M99" s="136">
        <f t="shared" si="24"/>
        <v>17</v>
      </c>
      <c r="N99" s="136">
        <f t="shared" si="25"/>
        <v>17</v>
      </c>
      <c r="O99" s="136">
        <f t="shared" si="26"/>
        <v>0</v>
      </c>
      <c r="P99" s="136">
        <f t="shared" si="27"/>
        <v>0</v>
      </c>
      <c r="Q99" s="136"/>
      <c r="R99" s="89"/>
      <c r="S99" s="138">
        <v>1</v>
      </c>
      <c r="T99" s="60" t="s">
        <v>196</v>
      </c>
      <c r="U99" s="61" t="s">
        <v>157</v>
      </c>
      <c r="V99" s="60" t="s">
        <v>216</v>
      </c>
      <c r="X99" s="60" t="s">
        <v>198</v>
      </c>
    </row>
    <row r="100" spans="1:24" s="61" customFormat="1" ht="19.5" customHeight="1">
      <c r="A100" s="64"/>
      <c r="B100" s="65" t="s">
        <v>239</v>
      </c>
      <c r="C100" s="136">
        <f t="shared" si="29"/>
        <v>11</v>
      </c>
      <c r="D100" s="136">
        <v>1</v>
      </c>
      <c r="E100" s="136">
        <v>10</v>
      </c>
      <c r="F100" s="136">
        <v>0</v>
      </c>
      <c r="G100" s="136">
        <f t="shared" si="20"/>
        <v>11</v>
      </c>
      <c r="H100" s="137">
        <v>11</v>
      </c>
      <c r="I100" s="136"/>
      <c r="J100" s="136">
        <f t="shared" si="21"/>
        <v>0</v>
      </c>
      <c r="K100" s="136">
        <f t="shared" si="30"/>
        <v>0</v>
      </c>
      <c r="L100" s="136">
        <f t="shared" si="31"/>
        <v>0</v>
      </c>
      <c r="M100" s="136">
        <f t="shared" si="24"/>
        <v>11</v>
      </c>
      <c r="N100" s="136">
        <f t="shared" si="25"/>
        <v>11</v>
      </c>
      <c r="O100" s="136">
        <f t="shared" si="26"/>
        <v>0</v>
      </c>
      <c r="P100" s="136">
        <f t="shared" si="27"/>
        <v>0</v>
      </c>
      <c r="Q100" s="136"/>
      <c r="R100" s="89"/>
      <c r="S100" s="138">
        <v>1</v>
      </c>
      <c r="T100" s="60" t="s">
        <v>196</v>
      </c>
      <c r="U100" s="61" t="s">
        <v>157</v>
      </c>
      <c r="V100" s="60" t="s">
        <v>216</v>
      </c>
      <c r="X100" s="60" t="s">
        <v>198</v>
      </c>
    </row>
    <row r="101" spans="1:24" s="61" customFormat="1" ht="19.5" customHeight="1">
      <c r="A101" s="64">
        <v>3</v>
      </c>
      <c r="B101" s="65" t="s">
        <v>56</v>
      </c>
      <c r="C101" s="136">
        <f t="shared" si="29"/>
        <v>10</v>
      </c>
      <c r="D101" s="136"/>
      <c r="E101" s="136">
        <v>10</v>
      </c>
      <c r="F101" s="136">
        <v>0</v>
      </c>
      <c r="G101" s="136">
        <f t="shared" si="20"/>
        <v>10</v>
      </c>
      <c r="H101" s="137">
        <v>10</v>
      </c>
      <c r="I101" s="136"/>
      <c r="J101" s="136">
        <f t="shared" si="21"/>
        <v>0</v>
      </c>
      <c r="K101" s="136">
        <f t="shared" si="30"/>
        <v>0</v>
      </c>
      <c r="L101" s="136">
        <f t="shared" si="31"/>
        <v>0</v>
      </c>
      <c r="M101" s="136">
        <f t="shared" si="24"/>
        <v>10</v>
      </c>
      <c r="N101" s="136">
        <f t="shared" si="25"/>
        <v>10</v>
      </c>
      <c r="O101" s="136">
        <f t="shared" si="26"/>
        <v>0</v>
      </c>
      <c r="P101" s="136">
        <f t="shared" si="27"/>
        <v>0</v>
      </c>
      <c r="Q101" s="136"/>
      <c r="R101" s="89"/>
      <c r="S101" s="138">
        <v>1</v>
      </c>
      <c r="T101" s="60" t="s">
        <v>196</v>
      </c>
      <c r="U101" s="61" t="s">
        <v>157</v>
      </c>
      <c r="V101" s="60" t="s">
        <v>216</v>
      </c>
      <c r="X101" s="60" t="s">
        <v>56</v>
      </c>
    </row>
    <row r="102" spans="1:24" s="61" customFormat="1" ht="19.5" customHeight="1">
      <c r="A102" s="64"/>
      <c r="B102" s="65" t="s">
        <v>240</v>
      </c>
      <c r="C102" s="136">
        <f t="shared" si="29"/>
        <v>7</v>
      </c>
      <c r="D102" s="136"/>
      <c r="E102" s="136">
        <v>7</v>
      </c>
      <c r="F102" s="136">
        <v>0</v>
      </c>
      <c r="G102" s="136">
        <f t="shared" si="20"/>
        <v>7</v>
      </c>
      <c r="H102" s="137">
        <v>7</v>
      </c>
      <c r="I102" s="136"/>
      <c r="J102" s="136">
        <f t="shared" si="21"/>
        <v>0</v>
      </c>
      <c r="K102" s="136">
        <f t="shared" si="30"/>
        <v>0</v>
      </c>
      <c r="L102" s="136">
        <f t="shared" si="31"/>
        <v>0</v>
      </c>
      <c r="M102" s="136">
        <f t="shared" si="24"/>
        <v>7</v>
      </c>
      <c r="N102" s="136">
        <f t="shared" si="25"/>
        <v>7</v>
      </c>
      <c r="O102" s="136">
        <f t="shared" si="26"/>
        <v>0</v>
      </c>
      <c r="P102" s="136">
        <f t="shared" si="27"/>
        <v>0</v>
      </c>
      <c r="Q102" s="136"/>
      <c r="R102" s="89"/>
      <c r="S102" s="138">
        <v>1</v>
      </c>
      <c r="T102" s="60" t="s">
        <v>196</v>
      </c>
      <c r="U102" s="61" t="s">
        <v>157</v>
      </c>
      <c r="V102" s="60" t="s">
        <v>216</v>
      </c>
      <c r="X102" s="60" t="s">
        <v>56</v>
      </c>
    </row>
    <row r="103" spans="1:24" ht="19.5" customHeight="1">
      <c r="A103" s="64">
        <v>4</v>
      </c>
      <c r="B103" s="65" t="s">
        <v>55</v>
      </c>
      <c r="C103" s="136">
        <f t="shared" si="29"/>
        <v>13</v>
      </c>
      <c r="D103" s="136">
        <v>1</v>
      </c>
      <c r="E103" s="136">
        <v>12</v>
      </c>
      <c r="F103" s="136">
        <v>0</v>
      </c>
      <c r="G103" s="136">
        <f t="shared" si="20"/>
        <v>13</v>
      </c>
      <c r="H103" s="137">
        <v>13</v>
      </c>
      <c r="I103" s="136"/>
      <c r="J103" s="136">
        <f t="shared" si="21"/>
        <v>0</v>
      </c>
      <c r="K103" s="136">
        <f t="shared" si="30"/>
        <v>0</v>
      </c>
      <c r="L103" s="136">
        <f t="shared" si="31"/>
        <v>0</v>
      </c>
      <c r="M103" s="136">
        <f t="shared" si="24"/>
        <v>13</v>
      </c>
      <c r="N103" s="136">
        <f t="shared" si="25"/>
        <v>13</v>
      </c>
      <c r="O103" s="136">
        <f t="shared" si="26"/>
        <v>0</v>
      </c>
      <c r="P103" s="136">
        <f t="shared" si="27"/>
        <v>0</v>
      </c>
      <c r="Q103" s="136"/>
      <c r="R103" s="89"/>
      <c r="S103" s="138">
        <v>1</v>
      </c>
      <c r="T103" s="60" t="s">
        <v>196</v>
      </c>
      <c r="U103" s="61" t="s">
        <v>157</v>
      </c>
      <c r="V103" s="60" t="s">
        <v>216</v>
      </c>
      <c r="X103" s="60" t="s">
        <v>55</v>
      </c>
    </row>
    <row r="104" spans="1:24" ht="19.5" customHeight="1">
      <c r="A104" s="64"/>
      <c r="B104" s="65" t="s">
        <v>241</v>
      </c>
      <c r="C104" s="136">
        <f t="shared" si="29"/>
        <v>7</v>
      </c>
      <c r="D104" s="136"/>
      <c r="E104" s="136">
        <v>7</v>
      </c>
      <c r="F104" s="136">
        <v>0</v>
      </c>
      <c r="G104" s="136">
        <f t="shared" si="20"/>
        <v>7</v>
      </c>
      <c r="H104" s="137">
        <v>7</v>
      </c>
      <c r="I104" s="136"/>
      <c r="J104" s="136">
        <f t="shared" si="21"/>
        <v>0</v>
      </c>
      <c r="K104" s="136">
        <f t="shared" si="30"/>
        <v>0</v>
      </c>
      <c r="L104" s="136">
        <f t="shared" si="31"/>
        <v>0</v>
      </c>
      <c r="M104" s="136">
        <f t="shared" si="24"/>
        <v>7</v>
      </c>
      <c r="N104" s="136">
        <f t="shared" si="25"/>
        <v>7</v>
      </c>
      <c r="O104" s="136">
        <f t="shared" si="26"/>
        <v>0</v>
      </c>
      <c r="P104" s="136">
        <f t="shared" si="27"/>
        <v>0</v>
      </c>
      <c r="Q104" s="136"/>
      <c r="R104" s="89"/>
      <c r="S104" s="138">
        <v>1</v>
      </c>
      <c r="T104" s="60" t="s">
        <v>196</v>
      </c>
      <c r="U104" s="61" t="s">
        <v>157</v>
      </c>
      <c r="V104" s="60" t="s">
        <v>216</v>
      </c>
      <c r="X104" s="60" t="s">
        <v>55</v>
      </c>
    </row>
    <row r="105" spans="1:24" ht="19.5" customHeight="1">
      <c r="A105" s="64">
        <v>5</v>
      </c>
      <c r="B105" s="65" t="s">
        <v>62</v>
      </c>
      <c r="C105" s="136">
        <f t="shared" si="29"/>
        <v>11</v>
      </c>
      <c r="D105" s="136"/>
      <c r="E105" s="136">
        <v>11</v>
      </c>
      <c r="F105" s="136">
        <v>0</v>
      </c>
      <c r="G105" s="136">
        <f t="shared" si="20"/>
        <v>11</v>
      </c>
      <c r="H105" s="137">
        <v>11</v>
      </c>
      <c r="I105" s="136"/>
      <c r="J105" s="136">
        <f t="shared" si="21"/>
        <v>0</v>
      </c>
      <c r="K105" s="136">
        <f t="shared" si="30"/>
        <v>0</v>
      </c>
      <c r="L105" s="136">
        <f t="shared" si="31"/>
        <v>0</v>
      </c>
      <c r="M105" s="136">
        <f t="shared" si="24"/>
        <v>11</v>
      </c>
      <c r="N105" s="136">
        <f t="shared" si="25"/>
        <v>11</v>
      </c>
      <c r="O105" s="136">
        <f t="shared" si="26"/>
        <v>0</v>
      </c>
      <c r="P105" s="136">
        <f t="shared" si="27"/>
        <v>0</v>
      </c>
      <c r="Q105" s="136"/>
      <c r="R105" s="89"/>
      <c r="S105" s="138">
        <v>1</v>
      </c>
      <c r="T105" s="60" t="s">
        <v>196</v>
      </c>
      <c r="U105" s="61" t="s">
        <v>157</v>
      </c>
      <c r="V105" s="60" t="s">
        <v>216</v>
      </c>
      <c r="X105" s="60" t="s">
        <v>62</v>
      </c>
    </row>
    <row r="106" spans="1:24" ht="19.5" customHeight="1">
      <c r="A106" s="64"/>
      <c r="B106" s="65" t="s">
        <v>242</v>
      </c>
      <c r="C106" s="136">
        <f t="shared" si="29"/>
        <v>7</v>
      </c>
      <c r="D106" s="136"/>
      <c r="E106" s="136">
        <v>7</v>
      </c>
      <c r="F106" s="136">
        <v>0</v>
      </c>
      <c r="G106" s="136">
        <f t="shared" si="20"/>
        <v>7</v>
      </c>
      <c r="H106" s="137">
        <v>7</v>
      </c>
      <c r="I106" s="136"/>
      <c r="J106" s="136">
        <f t="shared" si="21"/>
        <v>0</v>
      </c>
      <c r="K106" s="136">
        <f t="shared" si="30"/>
        <v>0</v>
      </c>
      <c r="L106" s="136">
        <f t="shared" si="31"/>
        <v>0</v>
      </c>
      <c r="M106" s="136">
        <f t="shared" si="24"/>
        <v>7</v>
      </c>
      <c r="N106" s="136">
        <f t="shared" si="25"/>
        <v>7</v>
      </c>
      <c r="O106" s="136">
        <f t="shared" si="26"/>
        <v>0</v>
      </c>
      <c r="P106" s="136">
        <f t="shared" si="27"/>
        <v>0</v>
      </c>
      <c r="Q106" s="136"/>
      <c r="R106" s="89"/>
      <c r="S106" s="138">
        <v>1</v>
      </c>
      <c r="T106" s="60" t="s">
        <v>196</v>
      </c>
      <c r="U106" s="61" t="s">
        <v>157</v>
      </c>
      <c r="V106" s="60" t="s">
        <v>216</v>
      </c>
      <c r="X106" s="60" t="s">
        <v>62</v>
      </c>
    </row>
    <row r="107" spans="1:24" ht="19.5" customHeight="1">
      <c r="A107" s="64">
        <v>6</v>
      </c>
      <c r="B107" s="65" t="s">
        <v>58</v>
      </c>
      <c r="C107" s="136">
        <f t="shared" si="29"/>
        <v>16</v>
      </c>
      <c r="D107" s="136"/>
      <c r="E107" s="136">
        <v>16</v>
      </c>
      <c r="F107" s="136">
        <v>0</v>
      </c>
      <c r="G107" s="136">
        <f t="shared" si="20"/>
        <v>16</v>
      </c>
      <c r="H107" s="137">
        <v>16</v>
      </c>
      <c r="I107" s="136"/>
      <c r="J107" s="136">
        <f t="shared" si="21"/>
        <v>0</v>
      </c>
      <c r="K107" s="136">
        <f t="shared" si="30"/>
        <v>0</v>
      </c>
      <c r="L107" s="136">
        <f t="shared" si="31"/>
        <v>0</v>
      </c>
      <c r="M107" s="136">
        <f t="shared" si="24"/>
        <v>16</v>
      </c>
      <c r="N107" s="136">
        <f t="shared" si="25"/>
        <v>16</v>
      </c>
      <c r="O107" s="136">
        <f t="shared" si="26"/>
        <v>0</v>
      </c>
      <c r="P107" s="136">
        <f t="shared" si="27"/>
        <v>0</v>
      </c>
      <c r="Q107" s="136"/>
      <c r="R107" s="89"/>
      <c r="S107" s="138">
        <v>1</v>
      </c>
      <c r="T107" s="60" t="s">
        <v>196</v>
      </c>
      <c r="U107" s="61" t="s">
        <v>157</v>
      </c>
      <c r="V107" s="60" t="s">
        <v>216</v>
      </c>
      <c r="X107" s="60" t="s">
        <v>58</v>
      </c>
    </row>
    <row r="108" spans="1:24" ht="19.5" customHeight="1">
      <c r="A108" s="64"/>
      <c r="B108" s="65" t="s">
        <v>243</v>
      </c>
      <c r="C108" s="136">
        <f t="shared" si="29"/>
        <v>5</v>
      </c>
      <c r="D108" s="136"/>
      <c r="E108" s="136">
        <v>5</v>
      </c>
      <c r="F108" s="136">
        <v>0</v>
      </c>
      <c r="G108" s="136">
        <f t="shared" si="20"/>
        <v>5</v>
      </c>
      <c r="H108" s="137">
        <v>5</v>
      </c>
      <c r="I108" s="136"/>
      <c r="J108" s="136">
        <f t="shared" si="21"/>
        <v>0</v>
      </c>
      <c r="K108" s="136">
        <f t="shared" si="30"/>
        <v>0</v>
      </c>
      <c r="L108" s="136">
        <f t="shared" si="31"/>
        <v>0</v>
      </c>
      <c r="M108" s="136">
        <f t="shared" si="24"/>
        <v>5</v>
      </c>
      <c r="N108" s="136">
        <f t="shared" si="25"/>
        <v>5</v>
      </c>
      <c r="O108" s="136">
        <f t="shared" si="26"/>
        <v>0</v>
      </c>
      <c r="P108" s="136">
        <f t="shared" si="27"/>
        <v>0</v>
      </c>
      <c r="Q108" s="136"/>
      <c r="R108" s="89"/>
      <c r="S108" s="138">
        <v>1</v>
      </c>
      <c r="T108" s="60" t="s">
        <v>196</v>
      </c>
      <c r="U108" s="61" t="s">
        <v>157</v>
      </c>
      <c r="V108" s="60" t="s">
        <v>216</v>
      </c>
      <c r="X108" s="60" t="s">
        <v>58</v>
      </c>
    </row>
    <row r="109" spans="1:24" ht="19.5" customHeight="1">
      <c r="A109" s="64">
        <v>7</v>
      </c>
      <c r="B109" s="65" t="s">
        <v>52</v>
      </c>
      <c r="C109" s="136">
        <f t="shared" si="29"/>
        <v>14</v>
      </c>
      <c r="D109" s="136"/>
      <c r="E109" s="136">
        <v>14</v>
      </c>
      <c r="F109" s="136">
        <v>0</v>
      </c>
      <c r="G109" s="136">
        <f t="shared" si="20"/>
        <v>13</v>
      </c>
      <c r="H109" s="137">
        <v>13</v>
      </c>
      <c r="I109" s="136"/>
      <c r="J109" s="136">
        <f t="shared" si="21"/>
        <v>1</v>
      </c>
      <c r="K109" s="136">
        <f t="shared" si="30"/>
        <v>1</v>
      </c>
      <c r="L109" s="136">
        <f t="shared" si="31"/>
        <v>0</v>
      </c>
      <c r="M109" s="136">
        <f t="shared" si="24"/>
        <v>14</v>
      </c>
      <c r="N109" s="136">
        <f t="shared" si="25"/>
        <v>14</v>
      </c>
      <c r="O109" s="136">
        <f t="shared" si="26"/>
        <v>0</v>
      </c>
      <c r="P109" s="136">
        <f t="shared" si="27"/>
        <v>0</v>
      </c>
      <c r="Q109" s="136"/>
      <c r="R109" s="89"/>
      <c r="S109" s="138">
        <v>1</v>
      </c>
      <c r="T109" s="60" t="s">
        <v>196</v>
      </c>
      <c r="U109" s="61" t="s">
        <v>157</v>
      </c>
      <c r="V109" s="60" t="s">
        <v>216</v>
      </c>
      <c r="X109" s="52" t="s">
        <v>52</v>
      </c>
    </row>
    <row r="110" spans="1:24" ht="19.5" customHeight="1">
      <c r="A110" s="64"/>
      <c r="B110" s="65" t="s">
        <v>244</v>
      </c>
      <c r="C110" s="136">
        <f t="shared" si="29"/>
        <v>7</v>
      </c>
      <c r="D110" s="136"/>
      <c r="E110" s="136">
        <v>7</v>
      </c>
      <c r="F110" s="136">
        <v>0</v>
      </c>
      <c r="G110" s="136">
        <f t="shared" si="20"/>
        <v>8</v>
      </c>
      <c r="H110" s="137">
        <v>8</v>
      </c>
      <c r="I110" s="136"/>
      <c r="J110" s="136">
        <f t="shared" si="21"/>
        <v>-1</v>
      </c>
      <c r="K110" s="136">
        <f t="shared" si="30"/>
        <v>-1</v>
      </c>
      <c r="L110" s="136">
        <f t="shared" si="31"/>
        <v>0</v>
      </c>
      <c r="M110" s="136">
        <f t="shared" si="24"/>
        <v>7</v>
      </c>
      <c r="N110" s="136">
        <f t="shared" si="25"/>
        <v>7</v>
      </c>
      <c r="O110" s="136">
        <f t="shared" si="26"/>
        <v>0</v>
      </c>
      <c r="P110" s="136">
        <f t="shared" si="27"/>
        <v>0</v>
      </c>
      <c r="Q110" s="136"/>
      <c r="R110" s="89"/>
      <c r="S110" s="138">
        <v>1</v>
      </c>
      <c r="T110" s="60" t="s">
        <v>196</v>
      </c>
      <c r="U110" s="61" t="s">
        <v>157</v>
      </c>
      <c r="V110" s="60" t="s">
        <v>216</v>
      </c>
      <c r="X110" s="52" t="s">
        <v>52</v>
      </c>
    </row>
    <row r="111" spans="1:24" ht="19.5" customHeight="1">
      <c r="A111" s="64">
        <v>8</v>
      </c>
      <c r="B111" s="65" t="s">
        <v>53</v>
      </c>
      <c r="C111" s="136">
        <f t="shared" si="29"/>
        <v>13</v>
      </c>
      <c r="D111" s="136"/>
      <c r="E111" s="136">
        <v>13</v>
      </c>
      <c r="F111" s="136">
        <v>0</v>
      </c>
      <c r="G111" s="136">
        <f t="shared" si="20"/>
        <v>13</v>
      </c>
      <c r="H111" s="137">
        <v>13</v>
      </c>
      <c r="I111" s="136"/>
      <c r="J111" s="136">
        <f t="shared" si="21"/>
        <v>0</v>
      </c>
      <c r="K111" s="136">
        <f t="shared" si="30"/>
        <v>0</v>
      </c>
      <c r="L111" s="136">
        <f t="shared" si="31"/>
        <v>0</v>
      </c>
      <c r="M111" s="136">
        <f t="shared" si="24"/>
        <v>13</v>
      </c>
      <c r="N111" s="136">
        <f t="shared" si="25"/>
        <v>13</v>
      </c>
      <c r="O111" s="136">
        <f t="shared" si="26"/>
        <v>0</v>
      </c>
      <c r="P111" s="136">
        <f t="shared" si="27"/>
        <v>0</v>
      </c>
      <c r="Q111" s="136"/>
      <c r="R111" s="89"/>
      <c r="S111" s="138">
        <v>1</v>
      </c>
      <c r="T111" s="60" t="s">
        <v>196</v>
      </c>
      <c r="U111" s="61" t="s">
        <v>157</v>
      </c>
      <c r="V111" s="60" t="s">
        <v>216</v>
      </c>
      <c r="X111" s="52" t="s">
        <v>53</v>
      </c>
    </row>
    <row r="112" spans="1:24" ht="19.5" customHeight="1">
      <c r="A112" s="64"/>
      <c r="B112" s="65" t="s">
        <v>245</v>
      </c>
      <c r="C112" s="136">
        <f t="shared" si="29"/>
        <v>7</v>
      </c>
      <c r="D112" s="136"/>
      <c r="E112" s="136">
        <v>7</v>
      </c>
      <c r="F112" s="136">
        <v>0</v>
      </c>
      <c r="G112" s="136">
        <f t="shared" si="20"/>
        <v>7</v>
      </c>
      <c r="H112" s="137">
        <v>7</v>
      </c>
      <c r="I112" s="136"/>
      <c r="J112" s="136">
        <f t="shared" si="21"/>
        <v>0</v>
      </c>
      <c r="K112" s="136">
        <f t="shared" si="30"/>
        <v>0</v>
      </c>
      <c r="L112" s="136">
        <f t="shared" si="31"/>
        <v>0</v>
      </c>
      <c r="M112" s="136">
        <f t="shared" si="24"/>
        <v>7</v>
      </c>
      <c r="N112" s="136">
        <f t="shared" si="25"/>
        <v>7</v>
      </c>
      <c r="O112" s="136">
        <f t="shared" si="26"/>
        <v>0</v>
      </c>
      <c r="P112" s="136">
        <f t="shared" si="27"/>
        <v>0</v>
      </c>
      <c r="Q112" s="136"/>
      <c r="R112" s="89"/>
      <c r="S112" s="138">
        <v>1</v>
      </c>
      <c r="T112" s="60" t="s">
        <v>196</v>
      </c>
      <c r="U112" s="61" t="s">
        <v>157</v>
      </c>
      <c r="V112" s="60" t="s">
        <v>216</v>
      </c>
      <c r="X112" s="52" t="s">
        <v>53</v>
      </c>
    </row>
    <row r="113" spans="1:24" ht="19.5" customHeight="1">
      <c r="A113" s="64">
        <v>9</v>
      </c>
      <c r="B113" s="65" t="s">
        <v>54</v>
      </c>
      <c r="C113" s="136">
        <f t="shared" si="29"/>
        <v>10</v>
      </c>
      <c r="D113" s="136"/>
      <c r="E113" s="136">
        <v>10</v>
      </c>
      <c r="F113" s="136">
        <v>0</v>
      </c>
      <c r="G113" s="136">
        <f t="shared" si="20"/>
        <v>9</v>
      </c>
      <c r="H113" s="137">
        <v>9</v>
      </c>
      <c r="I113" s="136"/>
      <c r="J113" s="136">
        <f t="shared" si="21"/>
        <v>1</v>
      </c>
      <c r="K113" s="136">
        <f t="shared" si="30"/>
        <v>1</v>
      </c>
      <c r="L113" s="136">
        <f t="shared" si="31"/>
        <v>0</v>
      </c>
      <c r="M113" s="136">
        <f t="shared" si="24"/>
        <v>10</v>
      </c>
      <c r="N113" s="136">
        <f t="shared" si="25"/>
        <v>10</v>
      </c>
      <c r="O113" s="136">
        <f t="shared" si="26"/>
        <v>0</v>
      </c>
      <c r="P113" s="136">
        <f t="shared" si="27"/>
        <v>0</v>
      </c>
      <c r="Q113" s="136"/>
      <c r="R113" s="89"/>
      <c r="S113" s="138">
        <v>1</v>
      </c>
      <c r="T113" s="60" t="s">
        <v>196</v>
      </c>
      <c r="U113" s="61" t="s">
        <v>157</v>
      </c>
      <c r="V113" s="60" t="s">
        <v>216</v>
      </c>
      <c r="X113" s="52" t="s">
        <v>54</v>
      </c>
    </row>
    <row r="114" spans="1:24" ht="19.5" customHeight="1">
      <c r="A114" s="64"/>
      <c r="B114" s="65" t="s">
        <v>246</v>
      </c>
      <c r="C114" s="136">
        <f t="shared" si="29"/>
        <v>7</v>
      </c>
      <c r="D114" s="136"/>
      <c r="E114" s="136">
        <v>7</v>
      </c>
      <c r="F114" s="136">
        <v>0</v>
      </c>
      <c r="G114" s="136">
        <f t="shared" si="20"/>
        <v>7</v>
      </c>
      <c r="H114" s="137">
        <v>7</v>
      </c>
      <c r="I114" s="136"/>
      <c r="J114" s="136">
        <f t="shared" si="21"/>
        <v>0</v>
      </c>
      <c r="K114" s="136">
        <f t="shared" si="30"/>
        <v>0</v>
      </c>
      <c r="L114" s="136">
        <f t="shared" si="31"/>
        <v>0</v>
      </c>
      <c r="M114" s="136">
        <f t="shared" si="24"/>
        <v>7</v>
      </c>
      <c r="N114" s="136">
        <f t="shared" si="25"/>
        <v>7</v>
      </c>
      <c r="O114" s="136">
        <f t="shared" si="26"/>
        <v>0</v>
      </c>
      <c r="P114" s="136">
        <f t="shared" si="27"/>
        <v>0</v>
      </c>
      <c r="Q114" s="136"/>
      <c r="R114" s="89"/>
      <c r="S114" s="138">
        <v>1</v>
      </c>
      <c r="T114" s="60" t="s">
        <v>196</v>
      </c>
      <c r="U114" s="61" t="s">
        <v>157</v>
      </c>
      <c r="V114" s="60" t="s">
        <v>216</v>
      </c>
      <c r="X114" s="52" t="s">
        <v>54</v>
      </c>
    </row>
    <row r="115" spans="1:24" ht="19.5" customHeight="1">
      <c r="A115" s="64">
        <v>10</v>
      </c>
      <c r="B115" s="65" t="s">
        <v>60</v>
      </c>
      <c r="C115" s="136">
        <f t="shared" si="29"/>
        <v>10</v>
      </c>
      <c r="D115" s="136"/>
      <c r="E115" s="136">
        <v>10</v>
      </c>
      <c r="F115" s="136">
        <v>0</v>
      </c>
      <c r="G115" s="136">
        <f t="shared" si="20"/>
        <v>3</v>
      </c>
      <c r="H115" s="137">
        <v>3</v>
      </c>
      <c r="I115" s="136"/>
      <c r="J115" s="136">
        <f t="shared" si="21"/>
        <v>7</v>
      </c>
      <c r="K115" s="136">
        <f t="shared" si="30"/>
        <v>7</v>
      </c>
      <c r="L115" s="136">
        <f t="shared" si="31"/>
        <v>0</v>
      </c>
      <c r="M115" s="136">
        <f t="shared" si="24"/>
        <v>10</v>
      </c>
      <c r="N115" s="136">
        <f t="shared" si="25"/>
        <v>10</v>
      </c>
      <c r="O115" s="136">
        <f t="shared" si="26"/>
        <v>0</v>
      </c>
      <c r="P115" s="136">
        <f t="shared" si="27"/>
        <v>0</v>
      </c>
      <c r="Q115" s="136"/>
      <c r="R115" s="89"/>
      <c r="S115" s="138">
        <v>1</v>
      </c>
      <c r="T115" s="60" t="s">
        <v>196</v>
      </c>
      <c r="U115" s="61" t="s">
        <v>157</v>
      </c>
      <c r="V115" s="60" t="s">
        <v>216</v>
      </c>
      <c r="X115" s="52" t="s">
        <v>60</v>
      </c>
    </row>
    <row r="116" spans="1:24" ht="19.5" customHeight="1">
      <c r="A116" s="64"/>
      <c r="B116" s="65" t="s">
        <v>247</v>
      </c>
      <c r="C116" s="136">
        <f t="shared" si="29"/>
        <v>7</v>
      </c>
      <c r="D116" s="136"/>
      <c r="E116" s="136">
        <v>7</v>
      </c>
      <c r="F116" s="136">
        <v>0</v>
      </c>
      <c r="G116" s="136">
        <f t="shared" si="20"/>
        <v>12</v>
      </c>
      <c r="H116" s="136">
        <v>12</v>
      </c>
      <c r="I116" s="136"/>
      <c r="J116" s="136">
        <f t="shared" si="21"/>
        <v>-5</v>
      </c>
      <c r="K116" s="136">
        <f t="shared" si="30"/>
        <v>-5</v>
      </c>
      <c r="L116" s="136">
        <f t="shared" si="31"/>
        <v>0</v>
      </c>
      <c r="M116" s="136">
        <f t="shared" si="24"/>
        <v>7</v>
      </c>
      <c r="N116" s="136">
        <f t="shared" si="25"/>
        <v>7</v>
      </c>
      <c r="O116" s="136">
        <f t="shared" si="26"/>
        <v>0</v>
      </c>
      <c r="P116" s="136">
        <f t="shared" si="27"/>
        <v>0</v>
      </c>
      <c r="Q116" s="136"/>
      <c r="R116" s="89"/>
      <c r="S116" s="138">
        <v>1</v>
      </c>
      <c r="T116" s="60" t="s">
        <v>196</v>
      </c>
      <c r="U116" s="61" t="s">
        <v>157</v>
      </c>
      <c r="V116" s="60" t="s">
        <v>216</v>
      </c>
      <c r="X116" s="52" t="s">
        <v>60</v>
      </c>
    </row>
    <row r="117" spans="1:24" ht="19.5" customHeight="1">
      <c r="A117" s="64">
        <v>11</v>
      </c>
      <c r="B117" s="65" t="s">
        <v>70</v>
      </c>
      <c r="C117" s="136">
        <f t="shared" si="29"/>
        <v>13</v>
      </c>
      <c r="D117" s="136"/>
      <c r="E117" s="136">
        <v>13</v>
      </c>
      <c r="F117" s="136">
        <v>0</v>
      </c>
      <c r="G117" s="136">
        <f t="shared" si="20"/>
        <v>13</v>
      </c>
      <c r="H117" s="136">
        <v>13</v>
      </c>
      <c r="I117" s="136"/>
      <c r="J117" s="136">
        <f t="shared" si="21"/>
        <v>0</v>
      </c>
      <c r="K117" s="136">
        <f t="shared" si="30"/>
        <v>0</v>
      </c>
      <c r="L117" s="136">
        <f t="shared" si="31"/>
        <v>0</v>
      </c>
      <c r="M117" s="136">
        <f t="shared" si="24"/>
        <v>13</v>
      </c>
      <c r="N117" s="136">
        <f t="shared" si="25"/>
        <v>13</v>
      </c>
      <c r="O117" s="136">
        <f t="shared" si="26"/>
        <v>0</v>
      </c>
      <c r="P117" s="136">
        <f t="shared" si="27"/>
        <v>0</v>
      </c>
      <c r="Q117" s="136"/>
      <c r="R117" s="89"/>
      <c r="S117" s="138">
        <v>1</v>
      </c>
      <c r="T117" s="60" t="s">
        <v>196</v>
      </c>
      <c r="U117" s="61" t="s">
        <v>157</v>
      </c>
      <c r="V117" s="60" t="s">
        <v>216</v>
      </c>
      <c r="X117" s="52" t="s">
        <v>70</v>
      </c>
    </row>
    <row r="118" spans="1:24" ht="19.5" customHeight="1">
      <c r="A118" s="64"/>
      <c r="B118" s="65" t="s">
        <v>248</v>
      </c>
      <c r="C118" s="136">
        <f t="shared" si="29"/>
        <v>7</v>
      </c>
      <c r="D118" s="136"/>
      <c r="E118" s="136">
        <v>7</v>
      </c>
      <c r="F118" s="136">
        <v>0</v>
      </c>
      <c r="G118" s="136">
        <f t="shared" si="20"/>
        <v>7</v>
      </c>
      <c r="H118" s="137">
        <v>7</v>
      </c>
      <c r="I118" s="136"/>
      <c r="J118" s="136">
        <f t="shared" si="21"/>
        <v>0</v>
      </c>
      <c r="K118" s="136">
        <f t="shared" si="30"/>
        <v>0</v>
      </c>
      <c r="L118" s="136">
        <f t="shared" si="31"/>
        <v>0</v>
      </c>
      <c r="M118" s="136">
        <f t="shared" si="24"/>
        <v>7</v>
      </c>
      <c r="N118" s="136">
        <f t="shared" si="25"/>
        <v>7</v>
      </c>
      <c r="O118" s="136">
        <f t="shared" si="26"/>
        <v>0</v>
      </c>
      <c r="P118" s="136">
        <f t="shared" si="27"/>
        <v>0</v>
      </c>
      <c r="Q118" s="136"/>
      <c r="R118" s="89"/>
      <c r="S118" s="138">
        <v>1</v>
      </c>
      <c r="T118" s="60" t="s">
        <v>196</v>
      </c>
      <c r="U118" s="61" t="s">
        <v>157</v>
      </c>
      <c r="V118" s="60" t="s">
        <v>216</v>
      </c>
      <c r="X118" s="52" t="s">
        <v>70</v>
      </c>
    </row>
    <row r="119" spans="1:24" ht="19.5" customHeight="1">
      <c r="A119" s="64">
        <v>12</v>
      </c>
      <c r="B119" s="65" t="s">
        <v>61</v>
      </c>
      <c r="C119" s="136">
        <f t="shared" si="29"/>
        <v>10</v>
      </c>
      <c r="D119" s="136"/>
      <c r="E119" s="136">
        <v>10</v>
      </c>
      <c r="F119" s="136">
        <v>0</v>
      </c>
      <c r="G119" s="136">
        <f t="shared" si="20"/>
        <v>9</v>
      </c>
      <c r="H119" s="137">
        <v>9</v>
      </c>
      <c r="I119" s="136"/>
      <c r="J119" s="136">
        <f t="shared" si="21"/>
        <v>1</v>
      </c>
      <c r="K119" s="136">
        <f t="shared" si="30"/>
        <v>1</v>
      </c>
      <c r="L119" s="136">
        <f t="shared" si="31"/>
        <v>0</v>
      </c>
      <c r="M119" s="136">
        <f t="shared" si="24"/>
        <v>10</v>
      </c>
      <c r="N119" s="136">
        <f t="shared" si="25"/>
        <v>10</v>
      </c>
      <c r="O119" s="136">
        <f t="shared" si="26"/>
        <v>0</v>
      </c>
      <c r="P119" s="136">
        <f t="shared" si="27"/>
        <v>0</v>
      </c>
      <c r="Q119" s="136"/>
      <c r="R119" s="89"/>
      <c r="S119" s="138">
        <v>1</v>
      </c>
      <c r="T119" s="60" t="s">
        <v>196</v>
      </c>
      <c r="U119" s="61" t="s">
        <v>157</v>
      </c>
      <c r="V119" s="60" t="s">
        <v>216</v>
      </c>
      <c r="X119" s="52" t="s">
        <v>61</v>
      </c>
    </row>
    <row r="120" spans="1:24" ht="19.5" customHeight="1">
      <c r="A120" s="64"/>
      <c r="B120" s="65" t="s">
        <v>249</v>
      </c>
      <c r="C120" s="136">
        <f t="shared" si="29"/>
        <v>10</v>
      </c>
      <c r="D120" s="136"/>
      <c r="E120" s="136">
        <v>10</v>
      </c>
      <c r="F120" s="136">
        <v>0</v>
      </c>
      <c r="G120" s="136">
        <f t="shared" si="20"/>
        <v>9</v>
      </c>
      <c r="H120" s="137">
        <v>9</v>
      </c>
      <c r="I120" s="136"/>
      <c r="J120" s="136">
        <f t="shared" si="21"/>
        <v>1</v>
      </c>
      <c r="K120" s="136">
        <f t="shared" si="30"/>
        <v>1</v>
      </c>
      <c r="L120" s="136">
        <f t="shared" si="31"/>
        <v>0</v>
      </c>
      <c r="M120" s="136">
        <f t="shared" si="24"/>
        <v>10</v>
      </c>
      <c r="N120" s="136">
        <f t="shared" si="25"/>
        <v>10</v>
      </c>
      <c r="O120" s="136">
        <f t="shared" si="26"/>
        <v>0</v>
      </c>
      <c r="P120" s="136">
        <f t="shared" si="27"/>
        <v>0</v>
      </c>
      <c r="Q120" s="136"/>
      <c r="R120" s="89"/>
      <c r="S120" s="138">
        <v>1</v>
      </c>
      <c r="T120" s="60" t="s">
        <v>196</v>
      </c>
      <c r="U120" s="61" t="s">
        <v>157</v>
      </c>
      <c r="V120" s="60" t="s">
        <v>216</v>
      </c>
      <c r="X120" s="52" t="s">
        <v>61</v>
      </c>
    </row>
    <row r="121" spans="1:24" ht="19.5" customHeight="1">
      <c r="A121" s="64">
        <v>13</v>
      </c>
      <c r="B121" s="65" t="s">
        <v>66</v>
      </c>
      <c r="C121" s="136">
        <f t="shared" si="29"/>
        <v>12</v>
      </c>
      <c r="D121" s="136"/>
      <c r="E121" s="136">
        <v>12</v>
      </c>
      <c r="F121" s="136">
        <v>0</v>
      </c>
      <c r="G121" s="136">
        <f t="shared" si="20"/>
        <v>5</v>
      </c>
      <c r="H121" s="137">
        <v>5</v>
      </c>
      <c r="I121" s="136"/>
      <c r="J121" s="136">
        <f t="shared" si="21"/>
        <v>7</v>
      </c>
      <c r="K121" s="136">
        <f t="shared" si="30"/>
        <v>7</v>
      </c>
      <c r="L121" s="136">
        <f t="shared" si="31"/>
        <v>0</v>
      </c>
      <c r="M121" s="136">
        <f t="shared" si="24"/>
        <v>12</v>
      </c>
      <c r="N121" s="136">
        <f t="shared" si="25"/>
        <v>12</v>
      </c>
      <c r="O121" s="136">
        <f t="shared" si="26"/>
        <v>0</v>
      </c>
      <c r="P121" s="136">
        <f t="shared" si="27"/>
        <v>0</v>
      </c>
      <c r="Q121" s="136"/>
      <c r="R121" s="89"/>
      <c r="S121" s="138">
        <v>1</v>
      </c>
      <c r="T121" s="60" t="s">
        <v>196</v>
      </c>
      <c r="U121" s="61" t="s">
        <v>157</v>
      </c>
      <c r="V121" s="60" t="s">
        <v>216</v>
      </c>
      <c r="X121" s="52" t="s">
        <v>66</v>
      </c>
    </row>
    <row r="122" spans="1:24" ht="19.5" customHeight="1">
      <c r="A122" s="64"/>
      <c r="B122" s="65" t="s">
        <v>250</v>
      </c>
      <c r="C122" s="136">
        <f t="shared" si="29"/>
        <v>7</v>
      </c>
      <c r="D122" s="136"/>
      <c r="E122" s="136">
        <v>7</v>
      </c>
      <c r="F122" s="136">
        <v>0</v>
      </c>
      <c r="G122" s="136">
        <f t="shared" si="20"/>
        <v>10</v>
      </c>
      <c r="H122" s="136">
        <v>10</v>
      </c>
      <c r="I122" s="108"/>
      <c r="J122" s="136">
        <f t="shared" si="21"/>
        <v>-3</v>
      </c>
      <c r="K122" s="136">
        <f t="shared" si="30"/>
        <v>-3</v>
      </c>
      <c r="L122" s="136">
        <f t="shared" si="31"/>
        <v>0</v>
      </c>
      <c r="M122" s="136">
        <f t="shared" si="24"/>
        <v>7</v>
      </c>
      <c r="N122" s="136">
        <f t="shared" si="25"/>
        <v>7</v>
      </c>
      <c r="O122" s="136">
        <f t="shared" si="26"/>
        <v>0</v>
      </c>
      <c r="P122" s="136">
        <f t="shared" si="27"/>
        <v>0</v>
      </c>
      <c r="Q122" s="108"/>
      <c r="R122" s="146"/>
      <c r="S122" s="138">
        <v>1</v>
      </c>
      <c r="T122" s="60" t="s">
        <v>196</v>
      </c>
      <c r="U122" s="61" t="s">
        <v>157</v>
      </c>
      <c r="V122" s="60" t="s">
        <v>216</v>
      </c>
      <c r="X122" s="52" t="s">
        <v>66</v>
      </c>
    </row>
    <row r="123" spans="1:22" ht="19.5" customHeight="1">
      <c r="A123" s="62" t="s">
        <v>45</v>
      </c>
      <c r="B123" s="63" t="s">
        <v>251</v>
      </c>
      <c r="C123" s="134">
        <f>C124+C171</f>
        <v>678</v>
      </c>
      <c r="D123" s="134">
        <f aca="true" t="shared" si="32" ref="D123:R123">D124+D171</f>
        <v>50</v>
      </c>
      <c r="E123" s="134">
        <f t="shared" si="32"/>
        <v>626</v>
      </c>
      <c r="F123" s="134">
        <f t="shared" si="32"/>
        <v>2</v>
      </c>
      <c r="G123" s="134">
        <f t="shared" si="32"/>
        <v>628</v>
      </c>
      <c r="H123" s="134">
        <f t="shared" si="32"/>
        <v>622</v>
      </c>
      <c r="I123" s="134">
        <f t="shared" si="32"/>
        <v>6</v>
      </c>
      <c r="J123" s="134">
        <f t="shared" si="32"/>
        <v>50</v>
      </c>
      <c r="K123" s="134">
        <f t="shared" si="32"/>
        <v>54</v>
      </c>
      <c r="L123" s="134">
        <f t="shared" si="32"/>
        <v>-4</v>
      </c>
      <c r="M123" s="134">
        <f t="shared" si="32"/>
        <v>693</v>
      </c>
      <c r="N123" s="134">
        <f t="shared" si="32"/>
        <v>691</v>
      </c>
      <c r="O123" s="134">
        <f t="shared" si="32"/>
        <v>2</v>
      </c>
      <c r="P123" s="134">
        <f t="shared" si="32"/>
        <v>15</v>
      </c>
      <c r="Q123" s="134">
        <f t="shared" si="32"/>
        <v>15</v>
      </c>
      <c r="R123" s="135">
        <f t="shared" si="32"/>
        <v>0</v>
      </c>
      <c r="S123" s="138"/>
      <c r="T123" s="52"/>
      <c r="V123" s="52"/>
    </row>
    <row r="124" spans="1:22" ht="19.5" customHeight="1">
      <c r="A124" s="62">
        <v>1</v>
      </c>
      <c r="B124" s="63" t="s">
        <v>35</v>
      </c>
      <c r="C124" s="134">
        <f>SUM(C125:C170)</f>
        <v>611</v>
      </c>
      <c r="D124" s="134">
        <f aca="true" t="shared" si="33" ref="D124:R124">SUM(D125:D170)</f>
        <v>49</v>
      </c>
      <c r="E124" s="134">
        <f t="shared" si="33"/>
        <v>560</v>
      </c>
      <c r="F124" s="134">
        <f t="shared" si="33"/>
        <v>2</v>
      </c>
      <c r="G124" s="134">
        <f t="shared" si="33"/>
        <v>564</v>
      </c>
      <c r="H124" s="134">
        <f t="shared" si="33"/>
        <v>558</v>
      </c>
      <c r="I124" s="134">
        <f t="shared" si="33"/>
        <v>6</v>
      </c>
      <c r="J124" s="134">
        <f t="shared" si="33"/>
        <v>47</v>
      </c>
      <c r="K124" s="134">
        <f t="shared" si="33"/>
        <v>51</v>
      </c>
      <c r="L124" s="134">
        <f t="shared" si="33"/>
        <v>-4</v>
      </c>
      <c r="M124" s="134">
        <f t="shared" si="33"/>
        <v>625</v>
      </c>
      <c r="N124" s="134">
        <f t="shared" si="33"/>
        <v>623</v>
      </c>
      <c r="O124" s="134">
        <f t="shared" si="33"/>
        <v>2</v>
      </c>
      <c r="P124" s="134">
        <f t="shared" si="33"/>
        <v>14</v>
      </c>
      <c r="Q124" s="134">
        <f t="shared" si="33"/>
        <v>14</v>
      </c>
      <c r="R124" s="135">
        <f t="shared" si="33"/>
        <v>0</v>
      </c>
      <c r="S124" s="61"/>
      <c r="T124" s="52"/>
      <c r="V124" s="52"/>
    </row>
    <row r="125" spans="1:24" ht="19.5" customHeight="1">
      <c r="A125" s="64">
        <v>1</v>
      </c>
      <c r="B125" s="65" t="s">
        <v>252</v>
      </c>
      <c r="C125" s="136">
        <f aca="true" t="shared" si="34" ref="C125:C170">SUM(D125:F125)</f>
        <v>35</v>
      </c>
      <c r="D125" s="136"/>
      <c r="E125" s="136">
        <v>34</v>
      </c>
      <c r="F125" s="136">
        <v>1</v>
      </c>
      <c r="G125" s="136">
        <f t="shared" si="20"/>
        <v>34</v>
      </c>
      <c r="H125" s="137">
        <v>33</v>
      </c>
      <c r="I125" s="136">
        <v>1</v>
      </c>
      <c r="J125" s="136">
        <f t="shared" si="21"/>
        <v>1</v>
      </c>
      <c r="K125" s="136">
        <f aca="true" t="shared" si="35" ref="K125:K170">D125+E125-H125</f>
        <v>1</v>
      </c>
      <c r="L125" s="136">
        <f aca="true" t="shared" si="36" ref="L125:L170">F125-I125</f>
        <v>0</v>
      </c>
      <c r="M125" s="136">
        <f t="shared" si="24"/>
        <v>35</v>
      </c>
      <c r="N125" s="136">
        <f t="shared" si="25"/>
        <v>34</v>
      </c>
      <c r="O125" s="136">
        <f t="shared" si="26"/>
        <v>1</v>
      </c>
      <c r="P125" s="136">
        <f t="shared" si="27"/>
        <v>0</v>
      </c>
      <c r="Q125" s="136"/>
      <c r="R125" s="89"/>
      <c r="S125" s="61">
        <v>1</v>
      </c>
      <c r="T125" s="52" t="s">
        <v>150</v>
      </c>
      <c r="U125" s="61" t="s">
        <v>157</v>
      </c>
      <c r="V125" s="52" t="s">
        <v>166</v>
      </c>
      <c r="X125" s="52" t="s">
        <v>157</v>
      </c>
    </row>
    <row r="126" spans="1:24" ht="19.5" customHeight="1">
      <c r="A126" s="64">
        <v>2</v>
      </c>
      <c r="B126" s="65" t="s">
        <v>253</v>
      </c>
      <c r="C126" s="136">
        <f t="shared" si="34"/>
        <v>13</v>
      </c>
      <c r="D126" s="136"/>
      <c r="E126" s="136">
        <v>13</v>
      </c>
      <c r="F126" s="136">
        <v>0</v>
      </c>
      <c r="G126" s="136">
        <f t="shared" si="20"/>
        <v>13</v>
      </c>
      <c r="H126" s="137">
        <v>13</v>
      </c>
      <c r="I126" s="136"/>
      <c r="J126" s="136">
        <f t="shared" si="21"/>
        <v>0</v>
      </c>
      <c r="K126" s="136">
        <f t="shared" si="35"/>
        <v>0</v>
      </c>
      <c r="L126" s="136">
        <f t="shared" si="36"/>
        <v>0</v>
      </c>
      <c r="M126" s="136">
        <f t="shared" si="24"/>
        <v>13</v>
      </c>
      <c r="N126" s="136">
        <f t="shared" si="25"/>
        <v>13</v>
      </c>
      <c r="O126" s="136">
        <f t="shared" si="26"/>
        <v>0</v>
      </c>
      <c r="P126" s="136">
        <f t="shared" si="27"/>
        <v>0</v>
      </c>
      <c r="Q126" s="136"/>
      <c r="R126" s="89"/>
      <c r="S126" s="138">
        <v>1</v>
      </c>
      <c r="T126" s="52" t="s">
        <v>150</v>
      </c>
      <c r="U126" s="61" t="s">
        <v>157</v>
      </c>
      <c r="V126" s="52" t="s">
        <v>166</v>
      </c>
      <c r="X126" s="52" t="s">
        <v>157</v>
      </c>
    </row>
    <row r="127" spans="1:24" ht="19.5" customHeight="1">
      <c r="A127" s="64">
        <v>3</v>
      </c>
      <c r="B127" s="65" t="s">
        <v>254</v>
      </c>
      <c r="C127" s="136">
        <f t="shared" si="34"/>
        <v>28</v>
      </c>
      <c r="D127" s="136"/>
      <c r="E127" s="136">
        <v>28</v>
      </c>
      <c r="F127" s="136">
        <v>0</v>
      </c>
      <c r="G127" s="136">
        <f t="shared" si="20"/>
        <v>28</v>
      </c>
      <c r="H127" s="137">
        <v>28</v>
      </c>
      <c r="I127" s="136"/>
      <c r="J127" s="136">
        <f t="shared" si="21"/>
        <v>0</v>
      </c>
      <c r="K127" s="136">
        <f t="shared" si="35"/>
        <v>0</v>
      </c>
      <c r="L127" s="136">
        <f t="shared" si="36"/>
        <v>0</v>
      </c>
      <c r="M127" s="136">
        <f t="shared" si="24"/>
        <v>28</v>
      </c>
      <c r="N127" s="136">
        <f t="shared" si="25"/>
        <v>28</v>
      </c>
      <c r="O127" s="136">
        <f t="shared" si="26"/>
        <v>0</v>
      </c>
      <c r="P127" s="136">
        <f t="shared" si="27"/>
        <v>0</v>
      </c>
      <c r="Q127" s="136"/>
      <c r="R127" s="89"/>
      <c r="S127" s="138">
        <v>3</v>
      </c>
      <c r="T127" s="52" t="s">
        <v>150</v>
      </c>
      <c r="U127" s="61" t="s">
        <v>157</v>
      </c>
      <c r="V127" s="52" t="s">
        <v>166</v>
      </c>
      <c r="X127" s="52" t="s">
        <v>157</v>
      </c>
    </row>
    <row r="128" spans="1:24" ht="19.5" customHeight="1">
      <c r="A128" s="64">
        <v>4</v>
      </c>
      <c r="B128" s="65" t="s">
        <v>255</v>
      </c>
      <c r="C128" s="136">
        <f t="shared" si="34"/>
        <v>55</v>
      </c>
      <c r="D128" s="136"/>
      <c r="E128" s="136">
        <v>55</v>
      </c>
      <c r="F128" s="136">
        <v>0</v>
      </c>
      <c r="G128" s="136">
        <f t="shared" si="20"/>
        <v>54</v>
      </c>
      <c r="H128" s="137">
        <v>54</v>
      </c>
      <c r="I128" s="136"/>
      <c r="J128" s="136">
        <f t="shared" si="21"/>
        <v>1</v>
      </c>
      <c r="K128" s="136">
        <f t="shared" si="35"/>
        <v>1</v>
      </c>
      <c r="L128" s="136">
        <f t="shared" si="36"/>
        <v>0</v>
      </c>
      <c r="M128" s="136">
        <f t="shared" si="24"/>
        <v>55</v>
      </c>
      <c r="N128" s="136">
        <f t="shared" si="25"/>
        <v>55</v>
      </c>
      <c r="O128" s="136">
        <f t="shared" si="26"/>
        <v>0</v>
      </c>
      <c r="P128" s="136">
        <f t="shared" si="27"/>
        <v>0</v>
      </c>
      <c r="Q128" s="136"/>
      <c r="R128" s="89"/>
      <c r="S128" s="138">
        <v>14</v>
      </c>
      <c r="T128" s="52" t="s">
        <v>150</v>
      </c>
      <c r="U128" s="61" t="s">
        <v>157</v>
      </c>
      <c r="V128" s="52" t="s">
        <v>166</v>
      </c>
      <c r="X128" s="52" t="s">
        <v>157</v>
      </c>
    </row>
    <row r="129" spans="1:24" ht="19.5" customHeight="1">
      <c r="A129" s="64">
        <v>5</v>
      </c>
      <c r="B129" s="65" t="s">
        <v>256</v>
      </c>
      <c r="C129" s="136">
        <f t="shared" si="34"/>
        <v>53</v>
      </c>
      <c r="D129" s="136"/>
      <c r="E129" s="136">
        <v>53</v>
      </c>
      <c r="F129" s="136">
        <v>0</v>
      </c>
      <c r="G129" s="136">
        <f t="shared" si="20"/>
        <v>52</v>
      </c>
      <c r="H129" s="137">
        <v>52</v>
      </c>
      <c r="I129" s="136"/>
      <c r="J129" s="136">
        <f t="shared" si="21"/>
        <v>1</v>
      </c>
      <c r="K129" s="136">
        <f t="shared" si="35"/>
        <v>1</v>
      </c>
      <c r="L129" s="136">
        <f t="shared" si="36"/>
        <v>0</v>
      </c>
      <c r="M129" s="136">
        <f t="shared" si="24"/>
        <v>53</v>
      </c>
      <c r="N129" s="136">
        <f t="shared" si="25"/>
        <v>53</v>
      </c>
      <c r="O129" s="136">
        <f t="shared" si="26"/>
        <v>0</v>
      </c>
      <c r="P129" s="136">
        <f t="shared" si="27"/>
        <v>0</v>
      </c>
      <c r="Q129" s="136"/>
      <c r="R129" s="89"/>
      <c r="S129" s="138">
        <v>14</v>
      </c>
      <c r="T129" s="52" t="s">
        <v>150</v>
      </c>
      <c r="U129" s="61" t="s">
        <v>157</v>
      </c>
      <c r="V129" s="52" t="s">
        <v>166</v>
      </c>
      <c r="X129" s="52" t="s">
        <v>157</v>
      </c>
    </row>
    <row r="130" spans="1:24" ht="19.5" customHeight="1">
      <c r="A130" s="64">
        <v>7</v>
      </c>
      <c r="B130" s="65" t="s">
        <v>257</v>
      </c>
      <c r="C130" s="136">
        <f t="shared" si="34"/>
        <v>19</v>
      </c>
      <c r="D130" s="136"/>
      <c r="E130" s="136">
        <v>19</v>
      </c>
      <c r="F130" s="136">
        <v>0</v>
      </c>
      <c r="G130" s="136">
        <f t="shared" si="20"/>
        <v>19</v>
      </c>
      <c r="H130" s="137">
        <v>19</v>
      </c>
      <c r="I130" s="136"/>
      <c r="J130" s="136">
        <f t="shared" si="21"/>
        <v>0</v>
      </c>
      <c r="K130" s="136">
        <f t="shared" si="35"/>
        <v>0</v>
      </c>
      <c r="L130" s="136">
        <f t="shared" si="36"/>
        <v>0</v>
      </c>
      <c r="M130" s="136">
        <f t="shared" si="24"/>
        <v>19</v>
      </c>
      <c r="N130" s="136">
        <f t="shared" si="25"/>
        <v>19</v>
      </c>
      <c r="O130" s="136">
        <f t="shared" si="26"/>
        <v>0</v>
      </c>
      <c r="P130" s="136">
        <f t="shared" si="27"/>
        <v>0</v>
      </c>
      <c r="Q130" s="136"/>
      <c r="R130" s="89"/>
      <c r="S130" s="138">
        <v>1</v>
      </c>
      <c r="T130" s="52" t="s">
        <v>150</v>
      </c>
      <c r="U130" s="61" t="s">
        <v>157</v>
      </c>
      <c r="V130" s="52" t="s">
        <v>166</v>
      </c>
      <c r="X130" s="52" t="s">
        <v>157</v>
      </c>
    </row>
    <row r="131" spans="1:24" ht="19.5" customHeight="1">
      <c r="A131" s="64">
        <v>8</v>
      </c>
      <c r="B131" s="65" t="s">
        <v>258</v>
      </c>
      <c r="C131" s="136">
        <f t="shared" si="34"/>
        <v>10</v>
      </c>
      <c r="D131" s="136"/>
      <c r="E131" s="136">
        <v>10</v>
      </c>
      <c r="F131" s="136">
        <v>0</v>
      </c>
      <c r="G131" s="136">
        <f t="shared" si="20"/>
        <v>10</v>
      </c>
      <c r="H131" s="137">
        <v>10</v>
      </c>
      <c r="I131" s="136"/>
      <c r="J131" s="136">
        <f t="shared" si="21"/>
        <v>0</v>
      </c>
      <c r="K131" s="136">
        <f t="shared" si="35"/>
        <v>0</v>
      </c>
      <c r="L131" s="136">
        <f t="shared" si="36"/>
        <v>0</v>
      </c>
      <c r="M131" s="136">
        <f t="shared" si="24"/>
        <v>10</v>
      </c>
      <c r="N131" s="136">
        <f t="shared" si="25"/>
        <v>10</v>
      </c>
      <c r="O131" s="136">
        <f t="shared" si="26"/>
        <v>0</v>
      </c>
      <c r="P131" s="136">
        <f t="shared" si="27"/>
        <v>0</v>
      </c>
      <c r="Q131" s="136"/>
      <c r="R131" s="89"/>
      <c r="S131" s="138">
        <v>1</v>
      </c>
      <c r="T131" s="52" t="s">
        <v>150</v>
      </c>
      <c r="U131" s="61" t="s">
        <v>157</v>
      </c>
      <c r="V131" s="52" t="s">
        <v>166</v>
      </c>
      <c r="X131" s="52" t="s">
        <v>157</v>
      </c>
    </row>
    <row r="132" spans="1:24" ht="19.5" customHeight="1">
      <c r="A132" s="64">
        <v>9</v>
      </c>
      <c r="B132" s="65" t="s">
        <v>259</v>
      </c>
      <c r="C132" s="136">
        <f t="shared" si="34"/>
        <v>5</v>
      </c>
      <c r="D132" s="136"/>
      <c r="E132" s="136">
        <v>5</v>
      </c>
      <c r="F132" s="136">
        <v>0</v>
      </c>
      <c r="G132" s="136">
        <f t="shared" si="20"/>
        <v>5</v>
      </c>
      <c r="H132" s="137">
        <v>5</v>
      </c>
      <c r="I132" s="136"/>
      <c r="J132" s="136">
        <f t="shared" si="21"/>
        <v>0</v>
      </c>
      <c r="K132" s="136">
        <f t="shared" si="35"/>
        <v>0</v>
      </c>
      <c r="L132" s="136">
        <f t="shared" si="36"/>
        <v>0</v>
      </c>
      <c r="M132" s="136">
        <f t="shared" si="24"/>
        <v>5</v>
      </c>
      <c r="N132" s="136">
        <f t="shared" si="25"/>
        <v>5</v>
      </c>
      <c r="O132" s="136">
        <f t="shared" si="26"/>
        <v>0</v>
      </c>
      <c r="P132" s="136">
        <f t="shared" si="27"/>
        <v>0</v>
      </c>
      <c r="Q132" s="136"/>
      <c r="R132" s="89"/>
      <c r="S132" s="138">
        <v>1</v>
      </c>
      <c r="T132" s="52" t="s">
        <v>150</v>
      </c>
      <c r="U132" s="47" t="s">
        <v>151</v>
      </c>
      <c r="V132" s="52" t="s">
        <v>166</v>
      </c>
      <c r="X132" s="52" t="s">
        <v>157</v>
      </c>
    </row>
    <row r="133" spans="1:24" ht="19.5" customHeight="1">
      <c r="A133" s="64">
        <v>10</v>
      </c>
      <c r="B133" s="65" t="s">
        <v>260</v>
      </c>
      <c r="C133" s="136">
        <f t="shared" si="34"/>
        <v>6</v>
      </c>
      <c r="D133" s="136"/>
      <c r="E133" s="136">
        <v>6</v>
      </c>
      <c r="F133" s="136">
        <v>0</v>
      </c>
      <c r="G133" s="136">
        <f t="shared" si="20"/>
        <v>6</v>
      </c>
      <c r="H133" s="137">
        <v>6</v>
      </c>
      <c r="I133" s="136"/>
      <c r="J133" s="136">
        <f t="shared" si="21"/>
        <v>0</v>
      </c>
      <c r="K133" s="136">
        <f t="shared" si="35"/>
        <v>0</v>
      </c>
      <c r="L133" s="136">
        <f t="shared" si="36"/>
        <v>0</v>
      </c>
      <c r="M133" s="136">
        <f t="shared" si="24"/>
        <v>7</v>
      </c>
      <c r="N133" s="136">
        <f t="shared" si="25"/>
        <v>7</v>
      </c>
      <c r="O133" s="136">
        <f t="shared" si="26"/>
        <v>0</v>
      </c>
      <c r="P133" s="136">
        <f t="shared" si="27"/>
        <v>1</v>
      </c>
      <c r="Q133" s="136">
        <v>1</v>
      </c>
      <c r="R133" s="89"/>
      <c r="S133" s="138">
        <v>1</v>
      </c>
      <c r="T133" s="52" t="s">
        <v>150</v>
      </c>
      <c r="U133" s="47" t="s">
        <v>151</v>
      </c>
      <c r="V133" s="52" t="s">
        <v>166</v>
      </c>
      <c r="X133" s="52" t="s">
        <v>261</v>
      </c>
    </row>
    <row r="134" spans="1:24" ht="19.5" customHeight="1">
      <c r="A134" s="64">
        <v>11</v>
      </c>
      <c r="B134" s="65" t="s">
        <v>262</v>
      </c>
      <c r="C134" s="136">
        <f t="shared" si="34"/>
        <v>11</v>
      </c>
      <c r="D134" s="136"/>
      <c r="E134" s="136">
        <v>11</v>
      </c>
      <c r="F134" s="136">
        <v>0</v>
      </c>
      <c r="G134" s="136">
        <f t="shared" si="20"/>
        <v>9</v>
      </c>
      <c r="H134" s="137">
        <v>9</v>
      </c>
      <c r="I134" s="136"/>
      <c r="J134" s="136">
        <f t="shared" si="21"/>
        <v>2</v>
      </c>
      <c r="K134" s="136">
        <f t="shared" si="35"/>
        <v>2</v>
      </c>
      <c r="L134" s="136">
        <f t="shared" si="36"/>
        <v>0</v>
      </c>
      <c r="M134" s="136">
        <f t="shared" si="24"/>
        <v>11</v>
      </c>
      <c r="N134" s="136">
        <f t="shared" si="25"/>
        <v>11</v>
      </c>
      <c r="O134" s="136">
        <f t="shared" si="26"/>
        <v>0</v>
      </c>
      <c r="P134" s="136">
        <f t="shared" si="27"/>
        <v>0</v>
      </c>
      <c r="Q134" s="136"/>
      <c r="R134" s="89"/>
      <c r="S134" s="138">
        <v>1</v>
      </c>
      <c r="T134" s="52" t="s">
        <v>150</v>
      </c>
      <c r="U134" s="47" t="s">
        <v>151</v>
      </c>
      <c r="V134" s="52" t="s">
        <v>166</v>
      </c>
      <c r="X134" s="52" t="s">
        <v>261</v>
      </c>
    </row>
    <row r="135" spans="1:24" ht="19.5" customHeight="1">
      <c r="A135" s="64">
        <v>12</v>
      </c>
      <c r="B135" s="65" t="s">
        <v>478</v>
      </c>
      <c r="C135" s="136">
        <f t="shared" si="34"/>
        <v>17</v>
      </c>
      <c r="D135" s="136"/>
      <c r="E135" s="136">
        <v>17</v>
      </c>
      <c r="F135" s="136">
        <v>0</v>
      </c>
      <c r="G135" s="136">
        <f t="shared" si="20"/>
        <v>17</v>
      </c>
      <c r="H135" s="137">
        <v>17</v>
      </c>
      <c r="I135" s="136"/>
      <c r="J135" s="136">
        <f t="shared" si="21"/>
        <v>0</v>
      </c>
      <c r="K135" s="136">
        <f t="shared" si="35"/>
        <v>0</v>
      </c>
      <c r="L135" s="136">
        <f t="shared" si="36"/>
        <v>0</v>
      </c>
      <c r="M135" s="136">
        <f t="shared" si="24"/>
        <v>17</v>
      </c>
      <c r="N135" s="136">
        <f t="shared" si="25"/>
        <v>17</v>
      </c>
      <c r="O135" s="136">
        <f t="shared" si="26"/>
        <v>0</v>
      </c>
      <c r="P135" s="136">
        <f t="shared" si="27"/>
        <v>0</v>
      </c>
      <c r="Q135" s="136"/>
      <c r="R135" s="89"/>
      <c r="S135" s="138">
        <v>1</v>
      </c>
      <c r="T135" s="52" t="s">
        <v>150</v>
      </c>
      <c r="U135" s="47" t="s">
        <v>157</v>
      </c>
      <c r="V135" s="52" t="s">
        <v>166</v>
      </c>
      <c r="X135" s="52" t="s">
        <v>264</v>
      </c>
    </row>
    <row r="136" spans="1:24" ht="19.5" customHeight="1">
      <c r="A136" s="64">
        <v>13</v>
      </c>
      <c r="B136" s="65" t="s">
        <v>265</v>
      </c>
      <c r="C136" s="136">
        <f t="shared" si="34"/>
        <v>9</v>
      </c>
      <c r="D136" s="136">
        <v>1</v>
      </c>
      <c r="E136" s="136">
        <v>8</v>
      </c>
      <c r="F136" s="136">
        <v>0</v>
      </c>
      <c r="G136" s="136">
        <f t="shared" si="20"/>
        <v>9</v>
      </c>
      <c r="H136" s="137">
        <v>9</v>
      </c>
      <c r="I136" s="136"/>
      <c r="J136" s="136">
        <f t="shared" si="21"/>
        <v>0</v>
      </c>
      <c r="K136" s="136">
        <f t="shared" si="35"/>
        <v>0</v>
      </c>
      <c r="L136" s="136">
        <f t="shared" si="36"/>
        <v>0</v>
      </c>
      <c r="M136" s="136">
        <f t="shared" si="24"/>
        <v>9</v>
      </c>
      <c r="N136" s="136">
        <f t="shared" si="25"/>
        <v>9</v>
      </c>
      <c r="O136" s="136">
        <f t="shared" si="26"/>
        <v>0</v>
      </c>
      <c r="P136" s="136">
        <f t="shared" si="27"/>
        <v>0</v>
      </c>
      <c r="Q136" s="140"/>
      <c r="R136" s="89"/>
      <c r="S136" s="138">
        <v>1</v>
      </c>
      <c r="T136" s="52" t="s">
        <v>150</v>
      </c>
      <c r="U136" s="47" t="s">
        <v>157</v>
      </c>
      <c r="V136" s="52" t="s">
        <v>166</v>
      </c>
      <c r="X136" s="52" t="s">
        <v>266</v>
      </c>
    </row>
    <row r="137" spans="1:24" ht="19.5" customHeight="1">
      <c r="A137" s="64">
        <v>14</v>
      </c>
      <c r="B137" s="65" t="s">
        <v>267</v>
      </c>
      <c r="C137" s="136">
        <f t="shared" si="34"/>
        <v>15</v>
      </c>
      <c r="D137" s="136"/>
      <c r="E137" s="136">
        <v>15</v>
      </c>
      <c r="F137" s="136">
        <v>0</v>
      </c>
      <c r="G137" s="136">
        <f t="shared" si="20"/>
        <v>10</v>
      </c>
      <c r="H137" s="137">
        <v>10</v>
      </c>
      <c r="I137" s="145"/>
      <c r="J137" s="136">
        <f t="shared" si="21"/>
        <v>5</v>
      </c>
      <c r="K137" s="136">
        <f t="shared" si="35"/>
        <v>5</v>
      </c>
      <c r="L137" s="136">
        <f t="shared" si="36"/>
        <v>0</v>
      </c>
      <c r="M137" s="136">
        <f t="shared" si="24"/>
        <v>18</v>
      </c>
      <c r="N137" s="136">
        <f t="shared" si="25"/>
        <v>18</v>
      </c>
      <c r="O137" s="136">
        <f t="shared" si="26"/>
        <v>0</v>
      </c>
      <c r="P137" s="136">
        <f t="shared" si="27"/>
        <v>3</v>
      </c>
      <c r="Q137" s="136">
        <v>3</v>
      </c>
      <c r="R137" s="89"/>
      <c r="S137" s="138">
        <v>1</v>
      </c>
      <c r="T137" s="52" t="s">
        <v>150</v>
      </c>
      <c r="U137" s="47" t="s">
        <v>157</v>
      </c>
      <c r="V137" s="52" t="s">
        <v>166</v>
      </c>
      <c r="X137" s="52" t="s">
        <v>268</v>
      </c>
    </row>
    <row r="138" spans="1:24" ht="19.5" customHeight="1">
      <c r="A138" s="64">
        <v>15</v>
      </c>
      <c r="B138" s="65" t="s">
        <v>269</v>
      </c>
      <c r="C138" s="136">
        <f t="shared" si="34"/>
        <v>8</v>
      </c>
      <c r="D138" s="136"/>
      <c r="E138" s="136">
        <v>8</v>
      </c>
      <c r="F138" s="136">
        <v>0</v>
      </c>
      <c r="G138" s="136">
        <f t="shared" si="20"/>
        <v>7</v>
      </c>
      <c r="H138" s="137">
        <v>7</v>
      </c>
      <c r="I138" s="136"/>
      <c r="J138" s="136">
        <f t="shared" si="21"/>
        <v>1</v>
      </c>
      <c r="K138" s="136">
        <f t="shared" si="35"/>
        <v>1</v>
      </c>
      <c r="L138" s="136">
        <f t="shared" si="36"/>
        <v>0</v>
      </c>
      <c r="M138" s="136">
        <f t="shared" si="24"/>
        <v>8</v>
      </c>
      <c r="N138" s="136">
        <f t="shared" si="25"/>
        <v>8</v>
      </c>
      <c r="O138" s="136">
        <f t="shared" si="26"/>
        <v>0</v>
      </c>
      <c r="P138" s="136">
        <f t="shared" si="27"/>
        <v>0</v>
      </c>
      <c r="Q138" s="136"/>
      <c r="R138" s="89"/>
      <c r="S138" s="138">
        <v>1</v>
      </c>
      <c r="T138" s="52" t="s">
        <v>150</v>
      </c>
      <c r="U138" s="47" t="s">
        <v>383</v>
      </c>
      <c r="V138" s="52" t="s">
        <v>166</v>
      </c>
      <c r="X138" s="52" t="s">
        <v>268</v>
      </c>
    </row>
    <row r="139" spans="1:24" ht="27.75" customHeight="1">
      <c r="A139" s="64">
        <v>16</v>
      </c>
      <c r="B139" s="80" t="s">
        <v>270</v>
      </c>
      <c r="C139" s="136">
        <f t="shared" si="34"/>
        <v>4</v>
      </c>
      <c r="D139" s="136"/>
      <c r="E139" s="136">
        <v>4</v>
      </c>
      <c r="F139" s="136">
        <v>0</v>
      </c>
      <c r="G139" s="136">
        <f t="shared" si="20"/>
        <v>4</v>
      </c>
      <c r="H139" s="137">
        <v>4</v>
      </c>
      <c r="I139" s="136"/>
      <c r="J139" s="136">
        <f t="shared" si="21"/>
        <v>0</v>
      </c>
      <c r="K139" s="136">
        <f t="shared" si="35"/>
        <v>0</v>
      </c>
      <c r="L139" s="136">
        <f t="shared" si="36"/>
        <v>0</v>
      </c>
      <c r="M139" s="136">
        <f t="shared" si="24"/>
        <v>4</v>
      </c>
      <c r="N139" s="136">
        <f t="shared" si="25"/>
        <v>4</v>
      </c>
      <c r="O139" s="136">
        <f t="shared" si="26"/>
        <v>0</v>
      </c>
      <c r="P139" s="136">
        <f t="shared" si="27"/>
        <v>0</v>
      </c>
      <c r="Q139" s="136"/>
      <c r="R139" s="89"/>
      <c r="S139" s="138">
        <v>1</v>
      </c>
      <c r="T139" s="52" t="s">
        <v>150</v>
      </c>
      <c r="U139" s="47" t="s">
        <v>157</v>
      </c>
      <c r="V139" s="52" t="s">
        <v>166</v>
      </c>
      <c r="X139" s="52" t="s">
        <v>268</v>
      </c>
    </row>
    <row r="140" spans="1:24" ht="24.75" customHeight="1">
      <c r="A140" s="64">
        <v>17</v>
      </c>
      <c r="B140" s="65" t="s">
        <v>271</v>
      </c>
      <c r="C140" s="136">
        <f t="shared" si="34"/>
        <v>34</v>
      </c>
      <c r="D140" s="136"/>
      <c r="E140" s="136">
        <v>34</v>
      </c>
      <c r="F140" s="136">
        <v>0</v>
      </c>
      <c r="G140" s="136">
        <f t="shared" si="20"/>
        <v>33</v>
      </c>
      <c r="H140" s="137">
        <v>33</v>
      </c>
      <c r="I140" s="136"/>
      <c r="J140" s="136">
        <f t="shared" si="21"/>
        <v>1</v>
      </c>
      <c r="K140" s="136">
        <f t="shared" si="35"/>
        <v>1</v>
      </c>
      <c r="L140" s="136">
        <f t="shared" si="36"/>
        <v>0</v>
      </c>
      <c r="M140" s="136">
        <f t="shared" si="24"/>
        <v>34</v>
      </c>
      <c r="N140" s="136">
        <f t="shared" si="25"/>
        <v>34</v>
      </c>
      <c r="O140" s="136">
        <f t="shared" si="26"/>
        <v>0</v>
      </c>
      <c r="P140" s="136">
        <f t="shared" si="27"/>
        <v>0</v>
      </c>
      <c r="Q140" s="136"/>
      <c r="R140" s="89"/>
      <c r="S140" s="138">
        <v>1</v>
      </c>
      <c r="T140" s="52" t="s">
        <v>150</v>
      </c>
      <c r="U140" s="47" t="s">
        <v>157</v>
      </c>
      <c r="V140" s="52" t="s">
        <v>166</v>
      </c>
      <c r="X140" s="52" t="s">
        <v>157</v>
      </c>
    </row>
    <row r="141" spans="1:24" ht="19.5" customHeight="1">
      <c r="A141" s="64">
        <v>18</v>
      </c>
      <c r="B141" s="65" t="s">
        <v>272</v>
      </c>
      <c r="C141" s="136">
        <f t="shared" si="34"/>
        <v>7</v>
      </c>
      <c r="D141" s="136"/>
      <c r="E141" s="136">
        <v>7</v>
      </c>
      <c r="F141" s="136">
        <v>0</v>
      </c>
      <c r="G141" s="136">
        <f t="shared" si="20"/>
        <v>7</v>
      </c>
      <c r="H141" s="137">
        <v>7</v>
      </c>
      <c r="I141" s="136"/>
      <c r="J141" s="136">
        <f t="shared" si="21"/>
        <v>0</v>
      </c>
      <c r="K141" s="136">
        <f t="shared" si="35"/>
        <v>0</v>
      </c>
      <c r="L141" s="136">
        <f t="shared" si="36"/>
        <v>0</v>
      </c>
      <c r="M141" s="136">
        <f t="shared" si="24"/>
        <v>7</v>
      </c>
      <c r="N141" s="136">
        <f t="shared" si="25"/>
        <v>7</v>
      </c>
      <c r="O141" s="136">
        <f t="shared" si="26"/>
        <v>0</v>
      </c>
      <c r="P141" s="136">
        <f t="shared" si="27"/>
        <v>0</v>
      </c>
      <c r="Q141" s="136"/>
      <c r="R141" s="89"/>
      <c r="S141" s="138">
        <v>1</v>
      </c>
      <c r="T141" s="52" t="s">
        <v>150</v>
      </c>
      <c r="U141" s="47" t="s">
        <v>151</v>
      </c>
      <c r="V141" s="52" t="s">
        <v>166</v>
      </c>
      <c r="X141" s="52" t="s">
        <v>261</v>
      </c>
    </row>
    <row r="142" spans="1:24" ht="19.5" customHeight="1">
      <c r="A142" s="64">
        <v>19</v>
      </c>
      <c r="B142" s="65" t="s">
        <v>273</v>
      </c>
      <c r="C142" s="136">
        <f t="shared" si="34"/>
        <v>17</v>
      </c>
      <c r="D142" s="136"/>
      <c r="E142" s="136">
        <v>17</v>
      </c>
      <c r="F142" s="136">
        <v>0</v>
      </c>
      <c r="G142" s="136">
        <f aca="true" t="shared" si="37" ref="G142:G206">SUM(H142:I142)</f>
        <v>17</v>
      </c>
      <c r="H142" s="137">
        <v>17</v>
      </c>
      <c r="I142" s="136"/>
      <c r="J142" s="136">
        <f aca="true" t="shared" si="38" ref="J142:J206">SUM(K142:L142)</f>
        <v>0</v>
      </c>
      <c r="K142" s="136">
        <f t="shared" si="35"/>
        <v>0</v>
      </c>
      <c r="L142" s="136">
        <f t="shared" si="36"/>
        <v>0</v>
      </c>
      <c r="M142" s="136">
        <f aca="true" t="shared" si="39" ref="M142:M206">SUM(N142:O142)</f>
        <v>17</v>
      </c>
      <c r="N142" s="136">
        <f aca="true" t="shared" si="40" ref="N142:N206">D142+E142+Q142</f>
        <v>17</v>
      </c>
      <c r="O142" s="136">
        <f aca="true" t="shared" si="41" ref="O142:O206">F142+R142</f>
        <v>0</v>
      </c>
      <c r="P142" s="136">
        <f aca="true" t="shared" si="42" ref="P142:P206">SUM(Q142:R142)</f>
        <v>0</v>
      </c>
      <c r="Q142" s="136"/>
      <c r="R142" s="89"/>
      <c r="S142" s="138">
        <v>1</v>
      </c>
      <c r="T142" s="52" t="s">
        <v>150</v>
      </c>
      <c r="U142" s="47" t="s">
        <v>151</v>
      </c>
      <c r="V142" s="52" t="s">
        <v>166</v>
      </c>
      <c r="X142" s="52" t="s">
        <v>274</v>
      </c>
    </row>
    <row r="143" spans="1:24" ht="19.5" customHeight="1">
      <c r="A143" s="64">
        <v>20</v>
      </c>
      <c r="B143" s="65" t="s">
        <v>275</v>
      </c>
      <c r="C143" s="136">
        <f t="shared" si="34"/>
        <v>10</v>
      </c>
      <c r="D143" s="136">
        <v>3</v>
      </c>
      <c r="E143" s="136">
        <v>7</v>
      </c>
      <c r="F143" s="136">
        <v>0</v>
      </c>
      <c r="G143" s="136">
        <f t="shared" si="37"/>
        <v>10</v>
      </c>
      <c r="H143" s="137">
        <v>10</v>
      </c>
      <c r="I143" s="136"/>
      <c r="J143" s="136">
        <f t="shared" si="38"/>
        <v>0</v>
      </c>
      <c r="K143" s="136">
        <f t="shared" si="35"/>
        <v>0</v>
      </c>
      <c r="L143" s="136">
        <f t="shared" si="36"/>
        <v>0</v>
      </c>
      <c r="M143" s="136">
        <f t="shared" si="39"/>
        <v>10</v>
      </c>
      <c r="N143" s="136">
        <f t="shared" si="40"/>
        <v>10</v>
      </c>
      <c r="O143" s="136">
        <f t="shared" si="41"/>
        <v>0</v>
      </c>
      <c r="P143" s="136">
        <f t="shared" si="42"/>
        <v>0</v>
      </c>
      <c r="Q143" s="140"/>
      <c r="R143" s="89"/>
      <c r="S143" s="138">
        <v>1</v>
      </c>
      <c r="T143" s="52" t="s">
        <v>150</v>
      </c>
      <c r="U143" s="47" t="s">
        <v>151</v>
      </c>
      <c r="V143" s="52" t="s">
        <v>166</v>
      </c>
      <c r="X143" s="52" t="s">
        <v>274</v>
      </c>
    </row>
    <row r="144" spans="1:24" ht="19.5" customHeight="1">
      <c r="A144" s="64">
        <v>21</v>
      </c>
      <c r="B144" s="65" t="s">
        <v>276</v>
      </c>
      <c r="C144" s="136">
        <f t="shared" si="34"/>
        <v>4</v>
      </c>
      <c r="D144" s="136"/>
      <c r="E144" s="136">
        <v>4</v>
      </c>
      <c r="F144" s="136">
        <v>0</v>
      </c>
      <c r="G144" s="136">
        <f t="shared" si="37"/>
        <v>4</v>
      </c>
      <c r="H144" s="137">
        <v>4</v>
      </c>
      <c r="I144" s="136"/>
      <c r="J144" s="136">
        <f t="shared" si="38"/>
        <v>0</v>
      </c>
      <c r="K144" s="136">
        <f t="shared" si="35"/>
        <v>0</v>
      </c>
      <c r="L144" s="136">
        <f t="shared" si="36"/>
        <v>0</v>
      </c>
      <c r="M144" s="136">
        <f t="shared" si="39"/>
        <v>4</v>
      </c>
      <c r="N144" s="136">
        <f t="shared" si="40"/>
        <v>4</v>
      </c>
      <c r="O144" s="136">
        <f t="shared" si="41"/>
        <v>0</v>
      </c>
      <c r="P144" s="136">
        <f t="shared" si="42"/>
        <v>0</v>
      </c>
      <c r="Q144" s="136"/>
      <c r="R144" s="89"/>
      <c r="S144" s="138">
        <v>1</v>
      </c>
      <c r="T144" s="52" t="s">
        <v>150</v>
      </c>
      <c r="U144" s="47" t="s">
        <v>157</v>
      </c>
      <c r="V144" s="52" t="s">
        <v>166</v>
      </c>
      <c r="X144" s="52" t="s">
        <v>157</v>
      </c>
    </row>
    <row r="145" spans="1:24" ht="19.5" customHeight="1">
      <c r="A145" s="64">
        <v>22</v>
      </c>
      <c r="B145" s="65" t="s">
        <v>277</v>
      </c>
      <c r="C145" s="136">
        <f t="shared" si="34"/>
        <v>5</v>
      </c>
      <c r="D145" s="136">
        <v>3</v>
      </c>
      <c r="E145" s="136">
        <v>2</v>
      </c>
      <c r="F145" s="136">
        <v>0</v>
      </c>
      <c r="G145" s="136">
        <f t="shared" si="37"/>
        <v>2</v>
      </c>
      <c r="H145" s="137">
        <v>2</v>
      </c>
      <c r="I145" s="136"/>
      <c r="J145" s="136">
        <f t="shared" si="38"/>
        <v>3</v>
      </c>
      <c r="K145" s="136">
        <f t="shared" si="35"/>
        <v>3</v>
      </c>
      <c r="L145" s="136">
        <f t="shared" si="36"/>
        <v>0</v>
      </c>
      <c r="M145" s="136">
        <f t="shared" si="39"/>
        <v>5</v>
      </c>
      <c r="N145" s="136">
        <f t="shared" si="40"/>
        <v>5</v>
      </c>
      <c r="O145" s="136">
        <f t="shared" si="41"/>
        <v>0</v>
      </c>
      <c r="P145" s="136">
        <f t="shared" si="42"/>
        <v>0</v>
      </c>
      <c r="Q145" s="136"/>
      <c r="R145" s="89"/>
      <c r="S145" s="138">
        <v>1</v>
      </c>
      <c r="T145" s="52" t="s">
        <v>150</v>
      </c>
      <c r="U145" s="47" t="s">
        <v>157</v>
      </c>
      <c r="V145" s="52" t="s">
        <v>166</v>
      </c>
      <c r="X145" s="52" t="s">
        <v>157</v>
      </c>
    </row>
    <row r="146" spans="1:24" ht="19.5" customHeight="1">
      <c r="A146" s="64">
        <v>23</v>
      </c>
      <c r="B146" s="65" t="s">
        <v>278</v>
      </c>
      <c r="C146" s="136">
        <f t="shared" si="34"/>
        <v>7</v>
      </c>
      <c r="D146" s="136">
        <v>3</v>
      </c>
      <c r="E146" s="136">
        <v>4</v>
      </c>
      <c r="F146" s="136">
        <v>0</v>
      </c>
      <c r="G146" s="136">
        <f t="shared" si="37"/>
        <v>4</v>
      </c>
      <c r="H146" s="137">
        <v>4</v>
      </c>
      <c r="I146" s="136"/>
      <c r="J146" s="136">
        <f t="shared" si="38"/>
        <v>3</v>
      </c>
      <c r="K146" s="136">
        <f t="shared" si="35"/>
        <v>3</v>
      </c>
      <c r="L146" s="136">
        <f t="shared" si="36"/>
        <v>0</v>
      </c>
      <c r="M146" s="136">
        <f t="shared" si="39"/>
        <v>7</v>
      </c>
      <c r="N146" s="136">
        <f t="shared" si="40"/>
        <v>7</v>
      </c>
      <c r="O146" s="136">
        <f t="shared" si="41"/>
        <v>0</v>
      </c>
      <c r="P146" s="136">
        <f t="shared" si="42"/>
        <v>0</v>
      </c>
      <c r="Q146" s="136"/>
      <c r="R146" s="89"/>
      <c r="S146" s="138">
        <v>1</v>
      </c>
      <c r="T146" s="52" t="s">
        <v>150</v>
      </c>
      <c r="U146" s="47" t="s">
        <v>157</v>
      </c>
      <c r="V146" s="52" t="s">
        <v>166</v>
      </c>
      <c r="X146" s="52" t="s">
        <v>157</v>
      </c>
    </row>
    <row r="147" spans="1:24" ht="19.5" customHeight="1">
      <c r="A147" s="64">
        <v>24</v>
      </c>
      <c r="B147" s="65" t="s">
        <v>279</v>
      </c>
      <c r="C147" s="136">
        <f t="shared" si="34"/>
        <v>7</v>
      </c>
      <c r="D147" s="136">
        <v>3</v>
      </c>
      <c r="E147" s="136">
        <v>4</v>
      </c>
      <c r="F147" s="136">
        <v>0</v>
      </c>
      <c r="G147" s="136">
        <f t="shared" si="37"/>
        <v>4</v>
      </c>
      <c r="H147" s="137">
        <v>4</v>
      </c>
      <c r="I147" s="136"/>
      <c r="J147" s="136">
        <f t="shared" si="38"/>
        <v>3</v>
      </c>
      <c r="K147" s="136">
        <f t="shared" si="35"/>
        <v>3</v>
      </c>
      <c r="L147" s="136">
        <f t="shared" si="36"/>
        <v>0</v>
      </c>
      <c r="M147" s="136">
        <f t="shared" si="39"/>
        <v>7</v>
      </c>
      <c r="N147" s="136">
        <f t="shared" si="40"/>
        <v>7</v>
      </c>
      <c r="O147" s="136">
        <f t="shared" si="41"/>
        <v>0</v>
      </c>
      <c r="P147" s="136">
        <f t="shared" si="42"/>
        <v>0</v>
      </c>
      <c r="Q147" s="136"/>
      <c r="R147" s="89"/>
      <c r="S147" s="138">
        <v>1</v>
      </c>
      <c r="T147" s="52" t="s">
        <v>150</v>
      </c>
      <c r="U147" s="47" t="s">
        <v>157</v>
      </c>
      <c r="V147" s="52" t="s">
        <v>166</v>
      </c>
      <c r="X147" s="52" t="s">
        <v>157</v>
      </c>
    </row>
    <row r="148" spans="1:24" ht="19.5" customHeight="1">
      <c r="A148" s="64">
        <v>25</v>
      </c>
      <c r="B148" s="65" t="s">
        <v>280</v>
      </c>
      <c r="C148" s="136">
        <f t="shared" si="34"/>
        <v>7</v>
      </c>
      <c r="D148" s="136"/>
      <c r="E148" s="136">
        <v>7</v>
      </c>
      <c r="F148" s="136">
        <v>0</v>
      </c>
      <c r="G148" s="136">
        <f t="shared" si="37"/>
        <v>5</v>
      </c>
      <c r="H148" s="137">
        <v>5</v>
      </c>
      <c r="I148" s="136"/>
      <c r="J148" s="136">
        <f t="shared" si="38"/>
        <v>2</v>
      </c>
      <c r="K148" s="136">
        <f t="shared" si="35"/>
        <v>2</v>
      </c>
      <c r="L148" s="136">
        <f t="shared" si="36"/>
        <v>0</v>
      </c>
      <c r="M148" s="136">
        <f t="shared" si="39"/>
        <v>10</v>
      </c>
      <c r="N148" s="136">
        <f t="shared" si="40"/>
        <v>10</v>
      </c>
      <c r="O148" s="136">
        <f t="shared" si="41"/>
        <v>0</v>
      </c>
      <c r="P148" s="136">
        <f t="shared" si="42"/>
        <v>3</v>
      </c>
      <c r="Q148" s="136">
        <v>3</v>
      </c>
      <c r="R148" s="89"/>
      <c r="S148" s="138">
        <v>1</v>
      </c>
      <c r="T148" s="52" t="s">
        <v>150</v>
      </c>
      <c r="U148" s="47" t="s">
        <v>151</v>
      </c>
      <c r="V148" s="52" t="s">
        <v>166</v>
      </c>
      <c r="X148" s="52" t="s">
        <v>261</v>
      </c>
    </row>
    <row r="149" spans="1:24" ht="19.5" customHeight="1">
      <c r="A149" s="64">
        <v>26</v>
      </c>
      <c r="B149" s="65" t="s">
        <v>281</v>
      </c>
      <c r="C149" s="136">
        <f t="shared" si="34"/>
        <v>15</v>
      </c>
      <c r="D149" s="136"/>
      <c r="E149" s="136">
        <v>15</v>
      </c>
      <c r="F149" s="136">
        <v>0</v>
      </c>
      <c r="G149" s="136">
        <f t="shared" si="37"/>
        <v>10</v>
      </c>
      <c r="H149" s="137">
        <v>10</v>
      </c>
      <c r="I149" s="136"/>
      <c r="J149" s="136">
        <f t="shared" si="38"/>
        <v>5</v>
      </c>
      <c r="K149" s="136">
        <f t="shared" si="35"/>
        <v>5</v>
      </c>
      <c r="L149" s="136">
        <f t="shared" si="36"/>
        <v>0</v>
      </c>
      <c r="M149" s="136">
        <f t="shared" si="39"/>
        <v>15</v>
      </c>
      <c r="N149" s="136">
        <f t="shared" si="40"/>
        <v>15</v>
      </c>
      <c r="O149" s="136">
        <f t="shared" si="41"/>
        <v>0</v>
      </c>
      <c r="P149" s="136">
        <f t="shared" si="42"/>
        <v>0</v>
      </c>
      <c r="Q149" s="136"/>
      <c r="R149" s="89"/>
      <c r="S149" s="138">
        <v>1</v>
      </c>
      <c r="T149" s="52" t="s">
        <v>150</v>
      </c>
      <c r="U149" s="47" t="s">
        <v>151</v>
      </c>
      <c r="V149" s="52" t="s">
        <v>166</v>
      </c>
      <c r="X149" s="52" t="s">
        <v>261</v>
      </c>
    </row>
    <row r="150" spans="1:24" ht="19.5" customHeight="1">
      <c r="A150" s="64">
        <v>27</v>
      </c>
      <c r="B150" s="65" t="s">
        <v>479</v>
      </c>
      <c r="C150" s="136">
        <f t="shared" si="34"/>
        <v>27</v>
      </c>
      <c r="D150" s="136"/>
      <c r="E150" s="136">
        <v>27</v>
      </c>
      <c r="F150" s="136">
        <v>0</v>
      </c>
      <c r="G150" s="136">
        <f t="shared" si="37"/>
        <v>25</v>
      </c>
      <c r="H150" s="136">
        <v>24</v>
      </c>
      <c r="I150" s="136">
        <v>1</v>
      </c>
      <c r="J150" s="136">
        <f t="shared" si="38"/>
        <v>2</v>
      </c>
      <c r="K150" s="136">
        <f t="shared" si="35"/>
        <v>3</v>
      </c>
      <c r="L150" s="136">
        <f t="shared" si="36"/>
        <v>-1</v>
      </c>
      <c r="M150" s="136">
        <f t="shared" si="39"/>
        <v>27</v>
      </c>
      <c r="N150" s="136">
        <f t="shared" si="40"/>
        <v>27</v>
      </c>
      <c r="O150" s="136">
        <f t="shared" si="41"/>
        <v>0</v>
      </c>
      <c r="P150" s="136">
        <f t="shared" si="42"/>
        <v>0</v>
      </c>
      <c r="Q150" s="136"/>
      <c r="R150" s="89"/>
      <c r="S150" s="138">
        <v>1</v>
      </c>
      <c r="T150" s="52" t="s">
        <v>150</v>
      </c>
      <c r="U150" s="47" t="s">
        <v>151</v>
      </c>
      <c r="V150" s="52" t="s">
        <v>166</v>
      </c>
      <c r="X150" s="52" t="s">
        <v>283</v>
      </c>
    </row>
    <row r="151" spans="1:24" ht="19.5" customHeight="1">
      <c r="A151" s="64">
        <v>28</v>
      </c>
      <c r="B151" s="65" t="s">
        <v>284</v>
      </c>
      <c r="C151" s="136">
        <f t="shared" si="34"/>
        <v>15</v>
      </c>
      <c r="D151" s="136">
        <v>15</v>
      </c>
      <c r="E151" s="136"/>
      <c r="F151" s="136">
        <v>0</v>
      </c>
      <c r="G151" s="136">
        <f t="shared" si="37"/>
        <v>14</v>
      </c>
      <c r="H151" s="136">
        <v>14</v>
      </c>
      <c r="I151" s="136"/>
      <c r="J151" s="136">
        <f t="shared" si="38"/>
        <v>1</v>
      </c>
      <c r="K151" s="136">
        <f t="shared" si="35"/>
        <v>1</v>
      </c>
      <c r="L151" s="136">
        <f t="shared" si="36"/>
        <v>0</v>
      </c>
      <c r="M151" s="136">
        <f t="shared" si="39"/>
        <v>15</v>
      </c>
      <c r="N151" s="136">
        <f t="shared" si="40"/>
        <v>15</v>
      </c>
      <c r="O151" s="136">
        <f t="shared" si="41"/>
        <v>0</v>
      </c>
      <c r="P151" s="136">
        <f t="shared" si="42"/>
        <v>0</v>
      </c>
      <c r="Q151" s="136"/>
      <c r="R151" s="89"/>
      <c r="S151" s="138">
        <v>1</v>
      </c>
      <c r="T151" s="52" t="s">
        <v>150</v>
      </c>
      <c r="U151" s="47" t="s">
        <v>151</v>
      </c>
      <c r="V151" s="52" t="s">
        <v>166</v>
      </c>
      <c r="X151" s="52" t="s">
        <v>283</v>
      </c>
    </row>
    <row r="152" spans="1:24" ht="19.5" customHeight="1">
      <c r="A152" s="64">
        <v>29</v>
      </c>
      <c r="B152" s="65" t="s">
        <v>285</v>
      </c>
      <c r="C152" s="136">
        <f t="shared" si="34"/>
        <v>13</v>
      </c>
      <c r="D152" s="136"/>
      <c r="E152" s="136">
        <v>13</v>
      </c>
      <c r="F152" s="136">
        <v>0</v>
      </c>
      <c r="G152" s="136">
        <f t="shared" si="37"/>
        <v>10</v>
      </c>
      <c r="H152" s="137">
        <v>10</v>
      </c>
      <c r="I152" s="145"/>
      <c r="J152" s="136">
        <f t="shared" si="38"/>
        <v>3</v>
      </c>
      <c r="K152" s="136">
        <f t="shared" si="35"/>
        <v>3</v>
      </c>
      <c r="L152" s="136">
        <f t="shared" si="36"/>
        <v>0</v>
      </c>
      <c r="M152" s="136">
        <f t="shared" si="39"/>
        <v>13</v>
      </c>
      <c r="N152" s="136">
        <f t="shared" si="40"/>
        <v>13</v>
      </c>
      <c r="O152" s="136">
        <f t="shared" si="41"/>
        <v>0</v>
      </c>
      <c r="P152" s="136">
        <f t="shared" si="42"/>
        <v>0</v>
      </c>
      <c r="Q152" s="136"/>
      <c r="R152" s="89"/>
      <c r="S152" s="138">
        <v>1</v>
      </c>
      <c r="T152" s="52" t="s">
        <v>150</v>
      </c>
      <c r="U152" s="47" t="s">
        <v>157</v>
      </c>
      <c r="V152" s="52" t="s">
        <v>166</v>
      </c>
      <c r="X152" s="52" t="s">
        <v>286</v>
      </c>
    </row>
    <row r="153" spans="1:24" ht="19.5" customHeight="1">
      <c r="A153" s="64">
        <v>30</v>
      </c>
      <c r="B153" s="65" t="s">
        <v>287</v>
      </c>
      <c r="C153" s="136">
        <f t="shared" si="34"/>
        <v>4</v>
      </c>
      <c r="D153" s="136"/>
      <c r="E153" s="136">
        <v>4</v>
      </c>
      <c r="F153" s="136">
        <v>0</v>
      </c>
      <c r="G153" s="136">
        <f t="shared" si="37"/>
        <v>4</v>
      </c>
      <c r="H153" s="137">
        <v>4</v>
      </c>
      <c r="I153" s="145"/>
      <c r="J153" s="136">
        <f t="shared" si="38"/>
        <v>0</v>
      </c>
      <c r="K153" s="136">
        <f t="shared" si="35"/>
        <v>0</v>
      </c>
      <c r="L153" s="136">
        <f t="shared" si="36"/>
        <v>0</v>
      </c>
      <c r="M153" s="136">
        <f t="shared" si="39"/>
        <v>4</v>
      </c>
      <c r="N153" s="136">
        <f t="shared" si="40"/>
        <v>4</v>
      </c>
      <c r="O153" s="136">
        <f t="shared" si="41"/>
        <v>0</v>
      </c>
      <c r="P153" s="136">
        <f t="shared" si="42"/>
        <v>0</v>
      </c>
      <c r="Q153" s="136"/>
      <c r="R153" s="89"/>
      <c r="S153" s="138">
        <v>1</v>
      </c>
      <c r="T153" s="52" t="s">
        <v>166</v>
      </c>
      <c r="U153" s="47" t="s">
        <v>157</v>
      </c>
      <c r="V153" s="52" t="s">
        <v>166</v>
      </c>
      <c r="X153" s="52" t="s">
        <v>174</v>
      </c>
    </row>
    <row r="154" spans="1:24" ht="19.5" customHeight="1">
      <c r="A154" s="64">
        <v>31</v>
      </c>
      <c r="B154" s="65" t="s">
        <v>288</v>
      </c>
      <c r="C154" s="136">
        <f t="shared" si="34"/>
        <v>3</v>
      </c>
      <c r="D154" s="136"/>
      <c r="E154" s="136">
        <v>3</v>
      </c>
      <c r="F154" s="136">
        <v>0</v>
      </c>
      <c r="G154" s="136">
        <f t="shared" si="37"/>
        <v>3</v>
      </c>
      <c r="H154" s="137">
        <v>3</v>
      </c>
      <c r="I154" s="136"/>
      <c r="J154" s="136">
        <f t="shared" si="38"/>
        <v>0</v>
      </c>
      <c r="K154" s="136">
        <f t="shared" si="35"/>
        <v>0</v>
      </c>
      <c r="L154" s="136">
        <f t="shared" si="36"/>
        <v>0</v>
      </c>
      <c r="M154" s="136">
        <f t="shared" si="39"/>
        <v>3</v>
      </c>
      <c r="N154" s="136">
        <f t="shared" si="40"/>
        <v>3</v>
      </c>
      <c r="O154" s="136">
        <f t="shared" si="41"/>
        <v>0</v>
      </c>
      <c r="P154" s="136">
        <f t="shared" si="42"/>
        <v>0</v>
      </c>
      <c r="Q154" s="136"/>
      <c r="R154" s="89"/>
      <c r="S154" s="138">
        <v>1</v>
      </c>
      <c r="T154" s="52" t="s">
        <v>166</v>
      </c>
      <c r="U154" s="47" t="s">
        <v>157</v>
      </c>
      <c r="V154" s="52" t="s">
        <v>166</v>
      </c>
      <c r="X154" s="52" t="s">
        <v>174</v>
      </c>
    </row>
    <row r="155" spans="1:24" ht="19.5" customHeight="1">
      <c r="A155" s="64">
        <v>32</v>
      </c>
      <c r="B155" s="65" t="s">
        <v>289</v>
      </c>
      <c r="C155" s="136">
        <f t="shared" si="34"/>
        <v>4</v>
      </c>
      <c r="D155" s="136">
        <v>1</v>
      </c>
      <c r="E155" s="136">
        <v>3</v>
      </c>
      <c r="F155" s="136">
        <v>0</v>
      </c>
      <c r="G155" s="136">
        <f t="shared" si="37"/>
        <v>3</v>
      </c>
      <c r="H155" s="137">
        <v>3</v>
      </c>
      <c r="I155" s="136"/>
      <c r="J155" s="136">
        <f t="shared" si="38"/>
        <v>1</v>
      </c>
      <c r="K155" s="136">
        <f t="shared" si="35"/>
        <v>1</v>
      </c>
      <c r="L155" s="136">
        <f t="shared" si="36"/>
        <v>0</v>
      </c>
      <c r="M155" s="136">
        <f t="shared" si="39"/>
        <v>4</v>
      </c>
      <c r="N155" s="136">
        <f t="shared" si="40"/>
        <v>4</v>
      </c>
      <c r="O155" s="136">
        <f t="shared" si="41"/>
        <v>0</v>
      </c>
      <c r="P155" s="136">
        <f t="shared" si="42"/>
        <v>0</v>
      </c>
      <c r="Q155" s="136"/>
      <c r="R155" s="89"/>
      <c r="S155" s="138">
        <v>1</v>
      </c>
      <c r="T155" s="52" t="s">
        <v>166</v>
      </c>
      <c r="U155" s="47" t="s">
        <v>157</v>
      </c>
      <c r="V155" s="52" t="s">
        <v>166</v>
      </c>
      <c r="X155" s="52" t="s">
        <v>174</v>
      </c>
    </row>
    <row r="156" spans="1:24" ht="19.5" customHeight="1">
      <c r="A156" s="64">
        <v>33</v>
      </c>
      <c r="B156" s="65" t="s">
        <v>480</v>
      </c>
      <c r="C156" s="136">
        <f t="shared" si="34"/>
        <v>11</v>
      </c>
      <c r="D156" s="136">
        <v>1</v>
      </c>
      <c r="E156" s="136">
        <v>10</v>
      </c>
      <c r="F156" s="136">
        <v>0</v>
      </c>
      <c r="G156" s="136">
        <f t="shared" si="37"/>
        <v>11</v>
      </c>
      <c r="H156" s="137">
        <v>11</v>
      </c>
      <c r="I156" s="136"/>
      <c r="J156" s="136">
        <f t="shared" si="38"/>
        <v>0</v>
      </c>
      <c r="K156" s="136">
        <f t="shared" si="35"/>
        <v>0</v>
      </c>
      <c r="L156" s="136">
        <f t="shared" si="36"/>
        <v>0</v>
      </c>
      <c r="M156" s="136">
        <f t="shared" si="39"/>
        <v>11</v>
      </c>
      <c r="N156" s="136">
        <f t="shared" si="40"/>
        <v>11</v>
      </c>
      <c r="O156" s="136">
        <f t="shared" si="41"/>
        <v>0</v>
      </c>
      <c r="P156" s="136">
        <f t="shared" si="42"/>
        <v>0</v>
      </c>
      <c r="Q156" s="140"/>
      <c r="R156" s="89"/>
      <c r="S156" s="138">
        <v>1</v>
      </c>
      <c r="T156" s="52" t="s">
        <v>150</v>
      </c>
      <c r="U156" s="47" t="s">
        <v>157</v>
      </c>
      <c r="V156" s="52" t="s">
        <v>291</v>
      </c>
      <c r="X156" s="52" t="s">
        <v>291</v>
      </c>
    </row>
    <row r="157" spans="1:24" ht="19.5" customHeight="1">
      <c r="A157" s="64">
        <v>34</v>
      </c>
      <c r="B157" s="65" t="s">
        <v>292</v>
      </c>
      <c r="C157" s="136">
        <f t="shared" si="34"/>
        <v>12</v>
      </c>
      <c r="D157" s="136">
        <v>2</v>
      </c>
      <c r="E157" s="136">
        <v>10</v>
      </c>
      <c r="F157" s="136">
        <v>0</v>
      </c>
      <c r="G157" s="136">
        <f t="shared" si="37"/>
        <v>12</v>
      </c>
      <c r="H157" s="137">
        <v>12</v>
      </c>
      <c r="I157" s="136"/>
      <c r="J157" s="136">
        <f t="shared" si="38"/>
        <v>0</v>
      </c>
      <c r="K157" s="136">
        <f t="shared" si="35"/>
        <v>0</v>
      </c>
      <c r="L157" s="136">
        <f t="shared" si="36"/>
        <v>0</v>
      </c>
      <c r="M157" s="136">
        <f t="shared" si="39"/>
        <v>12</v>
      </c>
      <c r="N157" s="136">
        <f t="shared" si="40"/>
        <v>12</v>
      </c>
      <c r="O157" s="136">
        <f t="shared" si="41"/>
        <v>0</v>
      </c>
      <c r="P157" s="136">
        <f t="shared" si="42"/>
        <v>0</v>
      </c>
      <c r="Q157" s="140"/>
      <c r="R157" s="89"/>
      <c r="S157" s="138">
        <v>1</v>
      </c>
      <c r="T157" s="52" t="s">
        <v>150</v>
      </c>
      <c r="U157" s="47" t="s">
        <v>157</v>
      </c>
      <c r="V157" s="52" t="s">
        <v>291</v>
      </c>
      <c r="X157" s="52" t="s">
        <v>291</v>
      </c>
    </row>
    <row r="158" spans="1:24" ht="19.5" customHeight="1">
      <c r="A158" s="64">
        <v>35</v>
      </c>
      <c r="B158" s="65" t="s">
        <v>293</v>
      </c>
      <c r="C158" s="136">
        <f t="shared" si="34"/>
        <v>3</v>
      </c>
      <c r="D158" s="136"/>
      <c r="E158" s="136">
        <v>3</v>
      </c>
      <c r="F158" s="136">
        <v>0</v>
      </c>
      <c r="G158" s="136">
        <f t="shared" si="37"/>
        <v>3</v>
      </c>
      <c r="H158" s="137">
        <v>3</v>
      </c>
      <c r="I158" s="145"/>
      <c r="J158" s="136">
        <f t="shared" si="38"/>
        <v>0</v>
      </c>
      <c r="K158" s="136">
        <f t="shared" si="35"/>
        <v>0</v>
      </c>
      <c r="L158" s="136">
        <f t="shared" si="36"/>
        <v>0</v>
      </c>
      <c r="M158" s="136">
        <f t="shared" si="39"/>
        <v>3</v>
      </c>
      <c r="N158" s="136">
        <f t="shared" si="40"/>
        <v>3</v>
      </c>
      <c r="O158" s="136">
        <f t="shared" si="41"/>
        <v>0</v>
      </c>
      <c r="P158" s="136">
        <f t="shared" si="42"/>
        <v>0</v>
      </c>
      <c r="Q158" s="136"/>
      <c r="R158" s="89"/>
      <c r="S158" s="138">
        <v>0</v>
      </c>
      <c r="T158" s="52" t="s">
        <v>166</v>
      </c>
      <c r="U158" s="47" t="s">
        <v>157</v>
      </c>
      <c r="V158" s="52" t="s">
        <v>166</v>
      </c>
      <c r="X158" s="52" t="s">
        <v>229</v>
      </c>
    </row>
    <row r="159" spans="1:24" ht="19.5" customHeight="1">
      <c r="A159" s="64">
        <v>36</v>
      </c>
      <c r="B159" s="65" t="s">
        <v>294</v>
      </c>
      <c r="C159" s="136">
        <f t="shared" si="34"/>
        <v>16</v>
      </c>
      <c r="D159" s="136">
        <v>-14</v>
      </c>
      <c r="E159" s="136">
        <v>30</v>
      </c>
      <c r="F159" s="136">
        <v>0</v>
      </c>
      <c r="G159" s="136">
        <f t="shared" si="37"/>
        <v>16</v>
      </c>
      <c r="H159" s="137">
        <v>15</v>
      </c>
      <c r="I159" s="136">
        <v>1</v>
      </c>
      <c r="J159" s="136">
        <f t="shared" si="38"/>
        <v>0</v>
      </c>
      <c r="K159" s="136">
        <f t="shared" si="35"/>
        <v>1</v>
      </c>
      <c r="L159" s="136">
        <f t="shared" si="36"/>
        <v>-1</v>
      </c>
      <c r="M159" s="136">
        <f t="shared" si="39"/>
        <v>16</v>
      </c>
      <c r="N159" s="136">
        <f t="shared" si="40"/>
        <v>16</v>
      </c>
      <c r="O159" s="136">
        <f t="shared" si="41"/>
        <v>0</v>
      </c>
      <c r="P159" s="136">
        <f t="shared" si="42"/>
        <v>0</v>
      </c>
      <c r="Q159" s="136"/>
      <c r="R159" s="89"/>
      <c r="S159" s="138">
        <v>1</v>
      </c>
      <c r="T159" s="52" t="s">
        <v>150</v>
      </c>
      <c r="U159" s="47" t="s">
        <v>157</v>
      </c>
      <c r="V159" s="52" t="s">
        <v>166</v>
      </c>
      <c r="X159" s="52" t="s">
        <v>295</v>
      </c>
    </row>
    <row r="160" spans="1:24" ht="19.5" customHeight="1">
      <c r="A160" s="64">
        <v>37</v>
      </c>
      <c r="B160" s="65" t="s">
        <v>296</v>
      </c>
      <c r="C160" s="136">
        <f t="shared" si="34"/>
        <v>8</v>
      </c>
      <c r="D160" s="136"/>
      <c r="E160" s="136">
        <v>8</v>
      </c>
      <c r="F160" s="136">
        <v>0</v>
      </c>
      <c r="G160" s="136">
        <f t="shared" si="37"/>
        <v>8</v>
      </c>
      <c r="H160" s="137">
        <v>8</v>
      </c>
      <c r="I160" s="136"/>
      <c r="J160" s="136">
        <f t="shared" si="38"/>
        <v>0</v>
      </c>
      <c r="K160" s="136">
        <f t="shared" si="35"/>
        <v>0</v>
      </c>
      <c r="L160" s="136">
        <f t="shared" si="36"/>
        <v>0</v>
      </c>
      <c r="M160" s="136">
        <f t="shared" si="39"/>
        <v>8</v>
      </c>
      <c r="N160" s="136">
        <f t="shared" si="40"/>
        <v>8</v>
      </c>
      <c r="O160" s="136">
        <f t="shared" si="41"/>
        <v>0</v>
      </c>
      <c r="P160" s="136">
        <f t="shared" si="42"/>
        <v>0</v>
      </c>
      <c r="Q160" s="136"/>
      <c r="R160" s="89"/>
      <c r="S160" s="138">
        <v>1</v>
      </c>
      <c r="T160" s="52" t="s">
        <v>150</v>
      </c>
      <c r="U160" s="47" t="s">
        <v>157</v>
      </c>
      <c r="V160" s="52" t="s">
        <v>216</v>
      </c>
      <c r="X160" s="52" t="s">
        <v>216</v>
      </c>
    </row>
    <row r="161" spans="1:24" ht="19.5" customHeight="1">
      <c r="A161" s="64">
        <v>38</v>
      </c>
      <c r="B161" s="65" t="s">
        <v>297</v>
      </c>
      <c r="C161" s="136">
        <f t="shared" si="34"/>
        <v>3</v>
      </c>
      <c r="D161" s="136">
        <v>1</v>
      </c>
      <c r="E161" s="136">
        <v>2</v>
      </c>
      <c r="F161" s="136">
        <v>0</v>
      </c>
      <c r="G161" s="136">
        <f t="shared" si="37"/>
        <v>3</v>
      </c>
      <c r="H161" s="137">
        <v>3</v>
      </c>
      <c r="I161" s="136"/>
      <c r="J161" s="136">
        <f t="shared" si="38"/>
        <v>0</v>
      </c>
      <c r="K161" s="136">
        <f t="shared" si="35"/>
        <v>0</v>
      </c>
      <c r="L161" s="136">
        <f t="shared" si="36"/>
        <v>0</v>
      </c>
      <c r="M161" s="136">
        <f t="shared" si="39"/>
        <v>3</v>
      </c>
      <c r="N161" s="136">
        <f t="shared" si="40"/>
        <v>3</v>
      </c>
      <c r="O161" s="136">
        <f t="shared" si="41"/>
        <v>0</v>
      </c>
      <c r="P161" s="136">
        <f t="shared" si="42"/>
        <v>0</v>
      </c>
      <c r="Q161" s="140"/>
      <c r="R161" s="89"/>
      <c r="S161" s="138">
        <v>1</v>
      </c>
      <c r="T161" s="52" t="s">
        <v>150</v>
      </c>
      <c r="U161" s="47" t="s">
        <v>157</v>
      </c>
      <c r="V161" s="52" t="s">
        <v>291</v>
      </c>
      <c r="X161" s="52" t="s">
        <v>291</v>
      </c>
    </row>
    <row r="162" spans="1:24" ht="19.5" customHeight="1">
      <c r="A162" s="64">
        <v>39</v>
      </c>
      <c r="B162" s="65" t="s">
        <v>481</v>
      </c>
      <c r="C162" s="136">
        <f t="shared" si="34"/>
        <v>10</v>
      </c>
      <c r="D162" s="136">
        <v>1</v>
      </c>
      <c r="E162" s="136">
        <v>9</v>
      </c>
      <c r="F162" s="136">
        <v>0</v>
      </c>
      <c r="G162" s="136">
        <f t="shared" si="37"/>
        <v>10</v>
      </c>
      <c r="H162" s="137">
        <v>9</v>
      </c>
      <c r="I162" s="136">
        <v>1</v>
      </c>
      <c r="J162" s="136">
        <f t="shared" si="38"/>
        <v>0</v>
      </c>
      <c r="K162" s="136">
        <f t="shared" si="35"/>
        <v>1</v>
      </c>
      <c r="L162" s="136">
        <f t="shared" si="36"/>
        <v>-1</v>
      </c>
      <c r="M162" s="136">
        <f t="shared" si="39"/>
        <v>10</v>
      </c>
      <c r="N162" s="136">
        <f t="shared" si="40"/>
        <v>10</v>
      </c>
      <c r="O162" s="136">
        <f t="shared" si="41"/>
        <v>0</v>
      </c>
      <c r="P162" s="136">
        <f t="shared" si="42"/>
        <v>0</v>
      </c>
      <c r="Q162" s="140"/>
      <c r="R162" s="89"/>
      <c r="S162" s="138">
        <v>1</v>
      </c>
      <c r="T162" s="52" t="s">
        <v>150</v>
      </c>
      <c r="U162" s="47" t="s">
        <v>157</v>
      </c>
      <c r="V162" s="52" t="s">
        <v>291</v>
      </c>
      <c r="X162" s="52" t="s">
        <v>291</v>
      </c>
    </row>
    <row r="163" spans="1:24" ht="19.5" customHeight="1">
      <c r="A163" s="64">
        <v>40</v>
      </c>
      <c r="B163" s="65" t="s">
        <v>299</v>
      </c>
      <c r="C163" s="136">
        <f t="shared" si="34"/>
        <v>10</v>
      </c>
      <c r="D163" s="136"/>
      <c r="E163" s="136">
        <v>10</v>
      </c>
      <c r="F163" s="136">
        <v>0</v>
      </c>
      <c r="G163" s="136">
        <f t="shared" si="37"/>
        <v>7</v>
      </c>
      <c r="H163" s="137">
        <v>7</v>
      </c>
      <c r="I163" s="136"/>
      <c r="J163" s="136">
        <f t="shared" si="38"/>
        <v>3</v>
      </c>
      <c r="K163" s="136">
        <f t="shared" si="35"/>
        <v>3</v>
      </c>
      <c r="L163" s="136">
        <f t="shared" si="36"/>
        <v>0</v>
      </c>
      <c r="M163" s="136">
        <f t="shared" si="39"/>
        <v>10</v>
      </c>
      <c r="N163" s="136">
        <f t="shared" si="40"/>
        <v>10</v>
      </c>
      <c r="O163" s="136">
        <f t="shared" si="41"/>
        <v>0</v>
      </c>
      <c r="P163" s="136">
        <f t="shared" si="42"/>
        <v>0</v>
      </c>
      <c r="Q163" s="136"/>
      <c r="R163" s="89"/>
      <c r="S163" s="138">
        <v>1</v>
      </c>
      <c r="T163" s="52" t="s">
        <v>150</v>
      </c>
      <c r="U163" s="47" t="s">
        <v>157</v>
      </c>
      <c r="V163" s="52" t="s">
        <v>28</v>
      </c>
      <c r="X163" s="52" t="s">
        <v>28</v>
      </c>
    </row>
    <row r="164" spans="1:24" ht="19.5" customHeight="1">
      <c r="A164" s="64">
        <v>41</v>
      </c>
      <c r="B164" s="65" t="s">
        <v>300</v>
      </c>
      <c r="C164" s="136">
        <f t="shared" si="34"/>
        <v>16</v>
      </c>
      <c r="D164" s="136">
        <v>3</v>
      </c>
      <c r="E164" s="136">
        <v>13</v>
      </c>
      <c r="F164" s="136">
        <v>0</v>
      </c>
      <c r="G164" s="136">
        <f t="shared" si="37"/>
        <v>12</v>
      </c>
      <c r="H164" s="136">
        <v>12</v>
      </c>
      <c r="I164" s="108"/>
      <c r="J164" s="136">
        <f t="shared" si="38"/>
        <v>4</v>
      </c>
      <c r="K164" s="136">
        <f t="shared" si="35"/>
        <v>4</v>
      </c>
      <c r="L164" s="136">
        <f t="shared" si="36"/>
        <v>0</v>
      </c>
      <c r="M164" s="136">
        <f t="shared" si="39"/>
        <v>16</v>
      </c>
      <c r="N164" s="136">
        <f t="shared" si="40"/>
        <v>16</v>
      </c>
      <c r="O164" s="136">
        <f t="shared" si="41"/>
        <v>0</v>
      </c>
      <c r="P164" s="136">
        <f t="shared" si="42"/>
        <v>0</v>
      </c>
      <c r="Q164" s="108"/>
      <c r="R164" s="146"/>
      <c r="S164" s="138">
        <v>1</v>
      </c>
      <c r="T164" s="52" t="s">
        <v>150</v>
      </c>
      <c r="U164" s="47" t="s">
        <v>157</v>
      </c>
      <c r="V164" s="52" t="s">
        <v>28</v>
      </c>
      <c r="X164" s="52" t="s">
        <v>28</v>
      </c>
    </row>
    <row r="165" spans="1:24" ht="19.5" customHeight="1">
      <c r="A165" s="64">
        <v>42</v>
      </c>
      <c r="B165" s="65" t="s">
        <v>301</v>
      </c>
      <c r="C165" s="136">
        <f t="shared" si="34"/>
        <v>10</v>
      </c>
      <c r="D165" s="136">
        <v>3</v>
      </c>
      <c r="E165" s="136">
        <v>7</v>
      </c>
      <c r="F165" s="136">
        <v>0</v>
      </c>
      <c r="G165" s="136">
        <f t="shared" si="37"/>
        <v>10</v>
      </c>
      <c r="H165" s="137">
        <v>10</v>
      </c>
      <c r="I165" s="136"/>
      <c r="J165" s="136">
        <f t="shared" si="38"/>
        <v>0</v>
      </c>
      <c r="K165" s="136">
        <f t="shared" si="35"/>
        <v>0</v>
      </c>
      <c r="L165" s="136">
        <f t="shared" si="36"/>
        <v>0</v>
      </c>
      <c r="M165" s="136">
        <f t="shared" si="39"/>
        <v>10</v>
      </c>
      <c r="N165" s="136">
        <f t="shared" si="40"/>
        <v>10</v>
      </c>
      <c r="O165" s="136">
        <f t="shared" si="41"/>
        <v>0</v>
      </c>
      <c r="P165" s="136">
        <f t="shared" si="42"/>
        <v>0</v>
      </c>
      <c r="Q165" s="136"/>
      <c r="R165" s="89"/>
      <c r="S165" s="138">
        <v>1</v>
      </c>
      <c r="T165" s="52" t="s">
        <v>150</v>
      </c>
      <c r="U165" s="47" t="s">
        <v>157</v>
      </c>
      <c r="V165" s="52" t="s">
        <v>166</v>
      </c>
      <c r="X165" s="52" t="s">
        <v>302</v>
      </c>
    </row>
    <row r="166" spans="1:24" ht="19.5" customHeight="1">
      <c r="A166" s="64">
        <v>43</v>
      </c>
      <c r="B166" s="65" t="s">
        <v>303</v>
      </c>
      <c r="C166" s="136">
        <f t="shared" si="34"/>
        <v>10</v>
      </c>
      <c r="D166" s="136">
        <v>10</v>
      </c>
      <c r="E166" s="136"/>
      <c r="F166" s="136"/>
      <c r="G166" s="136">
        <f t="shared" si="37"/>
        <v>10</v>
      </c>
      <c r="H166" s="137">
        <v>10</v>
      </c>
      <c r="I166" s="136"/>
      <c r="J166" s="136">
        <f t="shared" si="38"/>
        <v>0</v>
      </c>
      <c r="K166" s="136">
        <f t="shared" si="35"/>
        <v>0</v>
      </c>
      <c r="L166" s="136">
        <f t="shared" si="36"/>
        <v>0</v>
      </c>
      <c r="M166" s="136">
        <f>SUM(N166:O166)</f>
        <v>10</v>
      </c>
      <c r="N166" s="136">
        <f>D166+E166+Q166</f>
        <v>10</v>
      </c>
      <c r="O166" s="136">
        <f>F166+R166</f>
        <v>0</v>
      </c>
      <c r="P166" s="136"/>
      <c r="Q166" s="136"/>
      <c r="R166" s="89"/>
      <c r="S166" s="138">
        <v>1</v>
      </c>
      <c r="T166" s="52" t="s">
        <v>150</v>
      </c>
      <c r="U166" s="47" t="s">
        <v>157</v>
      </c>
      <c r="V166" s="52" t="s">
        <v>166</v>
      </c>
      <c r="W166" s="103" t="s">
        <v>311</v>
      </c>
      <c r="X166" s="52" t="s">
        <v>304</v>
      </c>
    </row>
    <row r="167" spans="1:24" ht="19.5" customHeight="1">
      <c r="A167" s="64">
        <v>44</v>
      </c>
      <c r="B167" s="65" t="s">
        <v>305</v>
      </c>
      <c r="C167" s="136">
        <f t="shared" si="34"/>
        <v>11</v>
      </c>
      <c r="D167" s="136">
        <v>5</v>
      </c>
      <c r="E167" s="136">
        <v>6</v>
      </c>
      <c r="F167" s="136">
        <v>0</v>
      </c>
      <c r="G167" s="136">
        <f t="shared" si="37"/>
        <v>10</v>
      </c>
      <c r="H167" s="137">
        <v>9</v>
      </c>
      <c r="I167" s="136">
        <v>1</v>
      </c>
      <c r="J167" s="136">
        <f t="shared" si="38"/>
        <v>1</v>
      </c>
      <c r="K167" s="136">
        <f t="shared" si="35"/>
        <v>2</v>
      </c>
      <c r="L167" s="136">
        <f t="shared" si="36"/>
        <v>-1</v>
      </c>
      <c r="M167" s="136">
        <f t="shared" si="39"/>
        <v>11</v>
      </c>
      <c r="N167" s="136">
        <f t="shared" si="40"/>
        <v>11</v>
      </c>
      <c r="O167" s="136">
        <f t="shared" si="41"/>
        <v>0</v>
      </c>
      <c r="P167" s="136">
        <f t="shared" si="42"/>
        <v>0</v>
      </c>
      <c r="Q167" s="140"/>
      <c r="R167" s="89"/>
      <c r="S167" s="138">
        <v>1</v>
      </c>
      <c r="T167" s="52" t="s">
        <v>166</v>
      </c>
      <c r="U167" s="56" t="s">
        <v>157</v>
      </c>
      <c r="V167" s="52" t="s">
        <v>166</v>
      </c>
      <c r="X167" s="52" t="s">
        <v>215</v>
      </c>
    </row>
    <row r="168" spans="1:24" ht="19.5" customHeight="1">
      <c r="A168" s="64">
        <v>45</v>
      </c>
      <c r="B168" s="65" t="s">
        <v>306</v>
      </c>
      <c r="C168" s="136">
        <f t="shared" si="34"/>
        <v>2</v>
      </c>
      <c r="D168" s="136"/>
      <c r="E168" s="136">
        <v>2</v>
      </c>
      <c r="F168" s="136">
        <v>0</v>
      </c>
      <c r="G168" s="136">
        <f t="shared" si="37"/>
        <v>1</v>
      </c>
      <c r="H168" s="136">
        <v>1</v>
      </c>
      <c r="I168" s="136"/>
      <c r="J168" s="136">
        <f t="shared" si="38"/>
        <v>1</v>
      </c>
      <c r="K168" s="136">
        <f t="shared" si="35"/>
        <v>1</v>
      </c>
      <c r="L168" s="136">
        <f t="shared" si="36"/>
        <v>0</v>
      </c>
      <c r="M168" s="136">
        <f t="shared" si="39"/>
        <v>2</v>
      </c>
      <c r="N168" s="136">
        <f t="shared" si="40"/>
        <v>2</v>
      </c>
      <c r="O168" s="136">
        <f t="shared" si="41"/>
        <v>0</v>
      </c>
      <c r="P168" s="136">
        <f t="shared" si="42"/>
        <v>0</v>
      </c>
      <c r="Q168" s="136"/>
      <c r="R168" s="89"/>
      <c r="S168" s="138">
        <v>1</v>
      </c>
      <c r="T168" s="52" t="s">
        <v>150</v>
      </c>
      <c r="U168" s="56" t="s">
        <v>151</v>
      </c>
      <c r="V168" s="52" t="s">
        <v>166</v>
      </c>
      <c r="X168" s="55" t="s">
        <v>307</v>
      </c>
    </row>
    <row r="169" spans="1:24" ht="19.5" customHeight="1">
      <c r="A169" s="64">
        <v>46</v>
      </c>
      <c r="B169" s="65" t="s">
        <v>308</v>
      </c>
      <c r="C169" s="136">
        <f t="shared" si="34"/>
        <v>8</v>
      </c>
      <c r="D169" s="136">
        <v>8</v>
      </c>
      <c r="E169" s="136"/>
      <c r="F169" s="136">
        <v>0</v>
      </c>
      <c r="G169" s="136">
        <f t="shared" si="37"/>
        <v>5</v>
      </c>
      <c r="H169" s="136">
        <v>5</v>
      </c>
      <c r="I169" s="136"/>
      <c r="J169" s="136">
        <f t="shared" si="38"/>
        <v>3</v>
      </c>
      <c r="K169" s="136">
        <f t="shared" si="35"/>
        <v>3</v>
      </c>
      <c r="L169" s="136">
        <f t="shared" si="36"/>
        <v>0</v>
      </c>
      <c r="M169" s="136">
        <f t="shared" si="39"/>
        <v>15</v>
      </c>
      <c r="N169" s="136">
        <f t="shared" si="40"/>
        <v>15</v>
      </c>
      <c r="O169" s="136">
        <f t="shared" si="41"/>
        <v>0</v>
      </c>
      <c r="P169" s="136">
        <f t="shared" si="42"/>
        <v>7</v>
      </c>
      <c r="Q169" s="136">
        <v>7</v>
      </c>
      <c r="R169" s="89"/>
      <c r="S169" s="138">
        <v>0</v>
      </c>
      <c r="T169" s="52" t="s">
        <v>150</v>
      </c>
      <c r="U169" s="56" t="s">
        <v>157</v>
      </c>
      <c r="V169" s="52" t="s">
        <v>166</v>
      </c>
      <c r="X169" s="55" t="s">
        <v>307</v>
      </c>
    </row>
    <row r="170" spans="1:24" ht="19.5" customHeight="1">
      <c r="A170" s="64">
        <v>47</v>
      </c>
      <c r="B170" s="65" t="s">
        <v>309</v>
      </c>
      <c r="C170" s="136">
        <f t="shared" si="34"/>
        <v>14</v>
      </c>
      <c r="D170" s="136"/>
      <c r="E170" s="136">
        <v>13</v>
      </c>
      <c r="F170" s="136">
        <v>1</v>
      </c>
      <c r="G170" s="136">
        <f t="shared" si="37"/>
        <v>14</v>
      </c>
      <c r="H170" s="136">
        <v>13</v>
      </c>
      <c r="I170" s="136">
        <v>1</v>
      </c>
      <c r="J170" s="136">
        <f t="shared" si="38"/>
        <v>0</v>
      </c>
      <c r="K170" s="136">
        <f t="shared" si="35"/>
        <v>0</v>
      </c>
      <c r="L170" s="136">
        <f t="shared" si="36"/>
        <v>0</v>
      </c>
      <c r="M170" s="136">
        <f t="shared" si="39"/>
        <v>14</v>
      </c>
      <c r="N170" s="136">
        <f t="shared" si="40"/>
        <v>13</v>
      </c>
      <c r="O170" s="136">
        <f t="shared" si="41"/>
        <v>1</v>
      </c>
      <c r="P170" s="136">
        <f t="shared" si="42"/>
        <v>0</v>
      </c>
      <c r="Q170" s="136"/>
      <c r="R170" s="89"/>
      <c r="S170" s="138">
        <v>1</v>
      </c>
      <c r="T170" s="52" t="s">
        <v>166</v>
      </c>
      <c r="U170" s="56" t="s">
        <v>157</v>
      </c>
      <c r="V170" s="52" t="s">
        <v>166</v>
      </c>
      <c r="X170" s="52" t="s">
        <v>229</v>
      </c>
    </row>
    <row r="171" spans="1:24" ht="19.5" customHeight="1">
      <c r="A171" s="62">
        <v>2</v>
      </c>
      <c r="B171" s="63" t="s">
        <v>43</v>
      </c>
      <c r="C171" s="134">
        <f>SUM(C172:C184)</f>
        <v>67</v>
      </c>
      <c r="D171" s="134">
        <f aca="true" t="shared" si="43" ref="D171:R171">SUM(D172:D184)</f>
        <v>1</v>
      </c>
      <c r="E171" s="134">
        <f t="shared" si="43"/>
        <v>66</v>
      </c>
      <c r="F171" s="134">
        <f t="shared" si="43"/>
        <v>0</v>
      </c>
      <c r="G171" s="134">
        <f t="shared" si="43"/>
        <v>64</v>
      </c>
      <c r="H171" s="134">
        <f t="shared" si="43"/>
        <v>64</v>
      </c>
      <c r="I171" s="134">
        <f t="shared" si="43"/>
        <v>0</v>
      </c>
      <c r="J171" s="134">
        <f t="shared" si="43"/>
        <v>3</v>
      </c>
      <c r="K171" s="134">
        <f t="shared" si="43"/>
        <v>3</v>
      </c>
      <c r="L171" s="134">
        <f t="shared" si="43"/>
        <v>0</v>
      </c>
      <c r="M171" s="134">
        <f t="shared" si="43"/>
        <v>68</v>
      </c>
      <c r="N171" s="134">
        <f t="shared" si="43"/>
        <v>68</v>
      </c>
      <c r="O171" s="134">
        <f t="shared" si="43"/>
        <v>0</v>
      </c>
      <c r="P171" s="134">
        <f t="shared" si="43"/>
        <v>1</v>
      </c>
      <c r="Q171" s="134">
        <f t="shared" si="43"/>
        <v>1</v>
      </c>
      <c r="R171" s="135">
        <f t="shared" si="43"/>
        <v>0</v>
      </c>
      <c r="S171" s="61"/>
      <c r="T171" s="52"/>
      <c r="V171" s="52"/>
      <c r="X171" s="55"/>
    </row>
    <row r="172" spans="1:24" ht="19.5" customHeight="1">
      <c r="A172" s="64">
        <v>1</v>
      </c>
      <c r="B172" s="65" t="s">
        <v>312</v>
      </c>
      <c r="C172" s="136">
        <f aca="true" t="shared" si="44" ref="C172:C184">SUM(D172:F172)</f>
        <v>5</v>
      </c>
      <c r="D172" s="136"/>
      <c r="E172" s="136">
        <v>5</v>
      </c>
      <c r="F172" s="136">
        <v>0</v>
      </c>
      <c r="G172" s="136">
        <f t="shared" si="37"/>
        <v>5</v>
      </c>
      <c r="H172" s="137">
        <v>5</v>
      </c>
      <c r="I172" s="136"/>
      <c r="J172" s="136">
        <f t="shared" si="38"/>
        <v>0</v>
      </c>
      <c r="K172" s="136">
        <f aca="true" t="shared" si="45" ref="K172:K184">D172+E172-H172</f>
        <v>0</v>
      </c>
      <c r="L172" s="136">
        <f aca="true" t="shared" si="46" ref="L172:L184">F172-I172</f>
        <v>0</v>
      </c>
      <c r="M172" s="136">
        <f t="shared" si="39"/>
        <v>5</v>
      </c>
      <c r="N172" s="136">
        <f t="shared" si="40"/>
        <v>5</v>
      </c>
      <c r="O172" s="136">
        <f t="shared" si="41"/>
        <v>0</v>
      </c>
      <c r="P172" s="136">
        <f t="shared" si="42"/>
        <v>0</v>
      </c>
      <c r="Q172" s="136"/>
      <c r="R172" s="89"/>
      <c r="S172" s="138">
        <v>1</v>
      </c>
      <c r="T172" s="52" t="s">
        <v>196</v>
      </c>
      <c r="U172" s="56" t="s">
        <v>157</v>
      </c>
      <c r="V172" s="52" t="s">
        <v>166</v>
      </c>
      <c r="X172" s="52" t="s">
        <v>62</v>
      </c>
    </row>
    <row r="173" spans="1:24" ht="19.5" customHeight="1">
      <c r="A173" s="64">
        <v>2</v>
      </c>
      <c r="B173" s="65" t="s">
        <v>313</v>
      </c>
      <c r="C173" s="136">
        <f t="shared" si="44"/>
        <v>6</v>
      </c>
      <c r="D173" s="136"/>
      <c r="E173" s="136">
        <v>6</v>
      </c>
      <c r="F173" s="136">
        <v>0</v>
      </c>
      <c r="G173" s="136">
        <f t="shared" si="37"/>
        <v>5</v>
      </c>
      <c r="H173" s="137">
        <v>5</v>
      </c>
      <c r="I173" s="136"/>
      <c r="J173" s="136">
        <f t="shared" si="38"/>
        <v>1</v>
      </c>
      <c r="K173" s="136">
        <f t="shared" si="45"/>
        <v>1</v>
      </c>
      <c r="L173" s="136">
        <f t="shared" si="46"/>
        <v>0</v>
      </c>
      <c r="M173" s="136">
        <f t="shared" si="39"/>
        <v>6</v>
      </c>
      <c r="N173" s="136">
        <f t="shared" si="40"/>
        <v>6</v>
      </c>
      <c r="O173" s="136">
        <f t="shared" si="41"/>
        <v>0</v>
      </c>
      <c r="P173" s="136">
        <f t="shared" si="42"/>
        <v>0</v>
      </c>
      <c r="Q173" s="136"/>
      <c r="R173" s="89"/>
      <c r="S173" s="138">
        <v>1</v>
      </c>
      <c r="T173" s="52" t="s">
        <v>196</v>
      </c>
      <c r="U173" s="56" t="s">
        <v>157</v>
      </c>
      <c r="V173" s="52" t="s">
        <v>166</v>
      </c>
      <c r="X173" s="52" t="s">
        <v>314</v>
      </c>
    </row>
    <row r="174" spans="1:24" ht="19.5" customHeight="1">
      <c r="A174" s="64">
        <v>3</v>
      </c>
      <c r="B174" s="65" t="s">
        <v>315</v>
      </c>
      <c r="C174" s="136">
        <f t="shared" si="44"/>
        <v>5</v>
      </c>
      <c r="D174" s="136"/>
      <c r="E174" s="136">
        <v>5</v>
      </c>
      <c r="F174" s="136">
        <v>0</v>
      </c>
      <c r="G174" s="136">
        <f t="shared" si="37"/>
        <v>5</v>
      </c>
      <c r="H174" s="137">
        <v>5</v>
      </c>
      <c r="I174" s="136"/>
      <c r="J174" s="136">
        <f t="shared" si="38"/>
        <v>0</v>
      </c>
      <c r="K174" s="136">
        <f t="shared" si="45"/>
        <v>0</v>
      </c>
      <c r="L174" s="136">
        <f t="shared" si="46"/>
        <v>0</v>
      </c>
      <c r="M174" s="136">
        <f t="shared" si="39"/>
        <v>5</v>
      </c>
      <c r="N174" s="136">
        <f t="shared" si="40"/>
        <v>5</v>
      </c>
      <c r="O174" s="136">
        <f t="shared" si="41"/>
        <v>0</v>
      </c>
      <c r="P174" s="136">
        <f t="shared" si="42"/>
        <v>0</v>
      </c>
      <c r="Q174" s="136"/>
      <c r="R174" s="89"/>
      <c r="S174" s="138">
        <v>1</v>
      </c>
      <c r="T174" s="52" t="s">
        <v>196</v>
      </c>
      <c r="U174" s="56" t="s">
        <v>157</v>
      </c>
      <c r="V174" s="52" t="s">
        <v>166</v>
      </c>
      <c r="X174" s="52" t="s">
        <v>54</v>
      </c>
    </row>
    <row r="175" spans="1:24" ht="19.5" customHeight="1">
      <c r="A175" s="64">
        <v>4</v>
      </c>
      <c r="B175" s="65" t="s">
        <v>316</v>
      </c>
      <c r="C175" s="136">
        <f t="shared" si="44"/>
        <v>6</v>
      </c>
      <c r="D175" s="136">
        <v>1</v>
      </c>
      <c r="E175" s="136">
        <v>5</v>
      </c>
      <c r="F175" s="136">
        <v>0</v>
      </c>
      <c r="G175" s="136">
        <f t="shared" si="37"/>
        <v>5</v>
      </c>
      <c r="H175" s="137">
        <v>5</v>
      </c>
      <c r="I175" s="136"/>
      <c r="J175" s="136">
        <f t="shared" si="38"/>
        <v>1</v>
      </c>
      <c r="K175" s="136">
        <f t="shared" si="45"/>
        <v>1</v>
      </c>
      <c r="L175" s="136">
        <f t="shared" si="46"/>
        <v>0</v>
      </c>
      <c r="M175" s="136">
        <f t="shared" si="39"/>
        <v>6</v>
      </c>
      <c r="N175" s="136">
        <f t="shared" si="40"/>
        <v>6</v>
      </c>
      <c r="O175" s="136">
        <f t="shared" si="41"/>
        <v>0</v>
      </c>
      <c r="P175" s="136">
        <f t="shared" si="42"/>
        <v>0</v>
      </c>
      <c r="Q175" s="136"/>
      <c r="R175" s="89"/>
      <c r="S175" s="138">
        <v>1</v>
      </c>
      <c r="T175" s="52" t="s">
        <v>196</v>
      </c>
      <c r="U175" s="56" t="s">
        <v>157</v>
      </c>
      <c r="V175" s="52" t="s">
        <v>166</v>
      </c>
      <c r="X175" s="52" t="s">
        <v>61</v>
      </c>
    </row>
    <row r="176" spans="1:24" ht="19.5" customHeight="1">
      <c r="A176" s="64">
        <v>5</v>
      </c>
      <c r="B176" s="65" t="s">
        <v>317</v>
      </c>
      <c r="C176" s="136">
        <f t="shared" si="44"/>
        <v>5</v>
      </c>
      <c r="D176" s="136"/>
      <c r="E176" s="136">
        <v>5</v>
      </c>
      <c r="F176" s="136">
        <v>0</v>
      </c>
      <c r="G176" s="136">
        <f t="shared" si="37"/>
        <v>4</v>
      </c>
      <c r="H176" s="136">
        <v>4</v>
      </c>
      <c r="I176" s="136"/>
      <c r="J176" s="136">
        <f t="shared" si="38"/>
        <v>1</v>
      </c>
      <c r="K176" s="136">
        <f t="shared" si="45"/>
        <v>1</v>
      </c>
      <c r="L176" s="136">
        <f t="shared" si="46"/>
        <v>0</v>
      </c>
      <c r="M176" s="136">
        <f t="shared" si="39"/>
        <v>6</v>
      </c>
      <c r="N176" s="136">
        <f t="shared" si="40"/>
        <v>6</v>
      </c>
      <c r="O176" s="136">
        <f t="shared" si="41"/>
        <v>0</v>
      </c>
      <c r="P176" s="136">
        <f t="shared" si="42"/>
        <v>1</v>
      </c>
      <c r="Q176" s="136">
        <v>1</v>
      </c>
      <c r="R176" s="89"/>
      <c r="S176" s="138">
        <v>1</v>
      </c>
      <c r="T176" s="52" t="s">
        <v>196</v>
      </c>
      <c r="U176" s="56" t="s">
        <v>157</v>
      </c>
      <c r="V176" s="52" t="s">
        <v>166</v>
      </c>
      <c r="X176" s="52" t="s">
        <v>55</v>
      </c>
    </row>
    <row r="177" spans="1:24" ht="19.5" customHeight="1">
      <c r="A177" s="64">
        <v>6</v>
      </c>
      <c r="B177" s="65" t="s">
        <v>318</v>
      </c>
      <c r="C177" s="136">
        <f t="shared" si="44"/>
        <v>5</v>
      </c>
      <c r="D177" s="136"/>
      <c r="E177" s="136">
        <v>5</v>
      </c>
      <c r="F177" s="136">
        <v>0</v>
      </c>
      <c r="G177" s="136">
        <f t="shared" si="37"/>
        <v>5</v>
      </c>
      <c r="H177" s="137">
        <v>5</v>
      </c>
      <c r="I177" s="136"/>
      <c r="J177" s="136">
        <f t="shared" si="38"/>
        <v>0</v>
      </c>
      <c r="K177" s="136">
        <f t="shared" si="45"/>
        <v>0</v>
      </c>
      <c r="L177" s="136">
        <f t="shared" si="46"/>
        <v>0</v>
      </c>
      <c r="M177" s="136">
        <f t="shared" si="39"/>
        <v>5</v>
      </c>
      <c r="N177" s="136">
        <f t="shared" si="40"/>
        <v>5</v>
      </c>
      <c r="O177" s="136">
        <f t="shared" si="41"/>
        <v>0</v>
      </c>
      <c r="P177" s="136">
        <f t="shared" si="42"/>
        <v>0</v>
      </c>
      <c r="Q177" s="136"/>
      <c r="R177" s="89"/>
      <c r="S177" s="138">
        <v>1</v>
      </c>
      <c r="T177" s="52" t="s">
        <v>196</v>
      </c>
      <c r="U177" s="56" t="s">
        <v>157</v>
      </c>
      <c r="V177" s="52" t="s">
        <v>166</v>
      </c>
      <c r="X177" s="52" t="s">
        <v>56</v>
      </c>
    </row>
    <row r="178" spans="1:24" ht="19.5" customHeight="1">
      <c r="A178" s="64">
        <v>7</v>
      </c>
      <c r="B178" s="65" t="s">
        <v>319</v>
      </c>
      <c r="C178" s="136">
        <f t="shared" si="44"/>
        <v>5</v>
      </c>
      <c r="D178" s="136"/>
      <c r="E178" s="136">
        <v>5</v>
      </c>
      <c r="F178" s="136">
        <v>0</v>
      </c>
      <c r="G178" s="136">
        <f t="shared" si="37"/>
        <v>5</v>
      </c>
      <c r="H178" s="137">
        <v>5</v>
      </c>
      <c r="I178" s="145"/>
      <c r="J178" s="136">
        <f t="shared" si="38"/>
        <v>0</v>
      </c>
      <c r="K178" s="136">
        <f t="shared" si="45"/>
        <v>0</v>
      </c>
      <c r="L178" s="136">
        <f t="shared" si="46"/>
        <v>0</v>
      </c>
      <c r="M178" s="136">
        <f t="shared" si="39"/>
        <v>5</v>
      </c>
      <c r="N178" s="136">
        <f t="shared" si="40"/>
        <v>5</v>
      </c>
      <c r="O178" s="136">
        <f t="shared" si="41"/>
        <v>0</v>
      </c>
      <c r="P178" s="136">
        <f t="shared" si="42"/>
        <v>0</v>
      </c>
      <c r="Q178" s="136"/>
      <c r="R178" s="89"/>
      <c r="S178" s="138">
        <v>1</v>
      </c>
      <c r="T178" s="52" t="s">
        <v>196</v>
      </c>
      <c r="U178" s="56" t="s">
        <v>157</v>
      </c>
      <c r="V178" s="52" t="s">
        <v>166</v>
      </c>
      <c r="X178" s="52" t="s">
        <v>52</v>
      </c>
    </row>
    <row r="179" spans="1:24" ht="19.5" customHeight="1">
      <c r="A179" s="64">
        <v>8</v>
      </c>
      <c r="B179" s="65" t="s">
        <v>320</v>
      </c>
      <c r="C179" s="136">
        <f t="shared" si="44"/>
        <v>5</v>
      </c>
      <c r="D179" s="136"/>
      <c r="E179" s="136">
        <v>5</v>
      </c>
      <c r="F179" s="136">
        <v>0</v>
      </c>
      <c r="G179" s="136">
        <f t="shared" si="37"/>
        <v>4</v>
      </c>
      <c r="H179" s="137">
        <v>4</v>
      </c>
      <c r="I179" s="145"/>
      <c r="J179" s="136">
        <f t="shared" si="38"/>
        <v>1</v>
      </c>
      <c r="K179" s="136">
        <f t="shared" si="45"/>
        <v>1</v>
      </c>
      <c r="L179" s="136">
        <f t="shared" si="46"/>
        <v>0</v>
      </c>
      <c r="M179" s="136">
        <f t="shared" si="39"/>
        <v>5</v>
      </c>
      <c r="N179" s="136">
        <f t="shared" si="40"/>
        <v>5</v>
      </c>
      <c r="O179" s="136">
        <f t="shared" si="41"/>
        <v>0</v>
      </c>
      <c r="P179" s="136">
        <f t="shared" si="42"/>
        <v>0</v>
      </c>
      <c r="Q179" s="136"/>
      <c r="R179" s="89"/>
      <c r="S179" s="138">
        <v>1</v>
      </c>
      <c r="T179" s="52" t="s">
        <v>196</v>
      </c>
      <c r="U179" s="56" t="s">
        <v>157</v>
      </c>
      <c r="V179" s="52" t="s">
        <v>166</v>
      </c>
      <c r="X179" s="52" t="s">
        <v>60</v>
      </c>
    </row>
    <row r="180" spans="1:24" ht="19.5" customHeight="1">
      <c r="A180" s="64">
        <v>9</v>
      </c>
      <c r="B180" s="65" t="s">
        <v>321</v>
      </c>
      <c r="C180" s="136">
        <f t="shared" si="44"/>
        <v>6</v>
      </c>
      <c r="D180" s="136"/>
      <c r="E180" s="136">
        <v>6</v>
      </c>
      <c r="F180" s="136">
        <v>0</v>
      </c>
      <c r="G180" s="136">
        <f t="shared" si="37"/>
        <v>6</v>
      </c>
      <c r="H180" s="147">
        <v>6</v>
      </c>
      <c r="I180" s="147"/>
      <c r="J180" s="136">
        <f t="shared" si="38"/>
        <v>0</v>
      </c>
      <c r="K180" s="136">
        <f t="shared" si="45"/>
        <v>0</v>
      </c>
      <c r="L180" s="136">
        <f t="shared" si="46"/>
        <v>0</v>
      </c>
      <c r="M180" s="136">
        <f t="shared" si="39"/>
        <v>6</v>
      </c>
      <c r="N180" s="136">
        <f t="shared" si="40"/>
        <v>6</v>
      </c>
      <c r="O180" s="136">
        <f t="shared" si="41"/>
        <v>0</v>
      </c>
      <c r="P180" s="136">
        <f t="shared" si="42"/>
        <v>0</v>
      </c>
      <c r="Q180" s="147"/>
      <c r="R180" s="148"/>
      <c r="S180" s="138">
        <v>1</v>
      </c>
      <c r="T180" s="52" t="s">
        <v>196</v>
      </c>
      <c r="U180" s="56" t="s">
        <v>157</v>
      </c>
      <c r="V180" s="52" t="s">
        <v>166</v>
      </c>
      <c r="X180" s="52" t="s">
        <v>70</v>
      </c>
    </row>
    <row r="181" spans="1:24" ht="19.5" customHeight="1">
      <c r="A181" s="64">
        <v>10</v>
      </c>
      <c r="B181" s="65" t="s">
        <v>322</v>
      </c>
      <c r="C181" s="136">
        <f t="shared" si="44"/>
        <v>5</v>
      </c>
      <c r="D181" s="136"/>
      <c r="E181" s="136">
        <v>5</v>
      </c>
      <c r="F181" s="136">
        <v>0</v>
      </c>
      <c r="G181" s="136">
        <f t="shared" si="37"/>
        <v>5</v>
      </c>
      <c r="H181" s="108">
        <v>5</v>
      </c>
      <c r="I181" s="108"/>
      <c r="J181" s="136">
        <f t="shared" si="38"/>
        <v>0</v>
      </c>
      <c r="K181" s="136">
        <f t="shared" si="45"/>
        <v>0</v>
      </c>
      <c r="L181" s="136">
        <f t="shared" si="46"/>
        <v>0</v>
      </c>
      <c r="M181" s="136">
        <f t="shared" si="39"/>
        <v>5</v>
      </c>
      <c r="N181" s="136">
        <f t="shared" si="40"/>
        <v>5</v>
      </c>
      <c r="O181" s="136">
        <f t="shared" si="41"/>
        <v>0</v>
      </c>
      <c r="P181" s="136">
        <f t="shared" si="42"/>
        <v>0</v>
      </c>
      <c r="Q181" s="108"/>
      <c r="R181" s="146"/>
      <c r="S181" s="138">
        <v>1</v>
      </c>
      <c r="T181" s="52" t="s">
        <v>196</v>
      </c>
      <c r="U181" s="56" t="s">
        <v>157</v>
      </c>
      <c r="V181" s="52" t="s">
        <v>166</v>
      </c>
      <c r="X181" s="52" t="s">
        <v>58</v>
      </c>
    </row>
    <row r="182" spans="1:24" ht="19.5" customHeight="1">
      <c r="A182" s="64">
        <v>11</v>
      </c>
      <c r="B182" s="65" t="s">
        <v>323</v>
      </c>
      <c r="C182" s="136">
        <f t="shared" si="44"/>
        <v>5</v>
      </c>
      <c r="D182" s="136"/>
      <c r="E182" s="136">
        <v>5</v>
      </c>
      <c r="F182" s="136">
        <v>0</v>
      </c>
      <c r="G182" s="136">
        <f t="shared" si="37"/>
        <v>7</v>
      </c>
      <c r="H182" s="137">
        <v>7</v>
      </c>
      <c r="I182" s="136"/>
      <c r="J182" s="136">
        <f t="shared" si="38"/>
        <v>-2</v>
      </c>
      <c r="K182" s="136">
        <f t="shared" si="45"/>
        <v>-2</v>
      </c>
      <c r="L182" s="136">
        <f t="shared" si="46"/>
        <v>0</v>
      </c>
      <c r="M182" s="136">
        <f t="shared" si="39"/>
        <v>5</v>
      </c>
      <c r="N182" s="136">
        <f t="shared" si="40"/>
        <v>5</v>
      </c>
      <c r="O182" s="136">
        <f t="shared" si="41"/>
        <v>0</v>
      </c>
      <c r="P182" s="136">
        <f t="shared" si="42"/>
        <v>0</v>
      </c>
      <c r="Q182" s="136"/>
      <c r="R182" s="89"/>
      <c r="S182" s="138">
        <v>1</v>
      </c>
      <c r="T182" s="52" t="s">
        <v>196</v>
      </c>
      <c r="U182" s="56" t="s">
        <v>157</v>
      </c>
      <c r="V182" s="52" t="s">
        <v>166</v>
      </c>
      <c r="X182" s="52" t="s">
        <v>324</v>
      </c>
    </row>
    <row r="183" spans="1:24" ht="19.5" customHeight="1">
      <c r="A183" s="64">
        <v>12</v>
      </c>
      <c r="B183" s="65" t="s">
        <v>325</v>
      </c>
      <c r="C183" s="136">
        <f t="shared" si="44"/>
        <v>5</v>
      </c>
      <c r="D183" s="136"/>
      <c r="E183" s="136">
        <v>5</v>
      </c>
      <c r="F183" s="136">
        <v>0</v>
      </c>
      <c r="G183" s="136">
        <f t="shared" si="37"/>
        <v>5</v>
      </c>
      <c r="H183" s="141">
        <v>5</v>
      </c>
      <c r="I183" s="144"/>
      <c r="J183" s="136">
        <f t="shared" si="38"/>
        <v>0</v>
      </c>
      <c r="K183" s="136">
        <f t="shared" si="45"/>
        <v>0</v>
      </c>
      <c r="L183" s="136">
        <f t="shared" si="46"/>
        <v>0</v>
      </c>
      <c r="M183" s="136">
        <f t="shared" si="39"/>
        <v>5</v>
      </c>
      <c r="N183" s="136">
        <f t="shared" si="40"/>
        <v>5</v>
      </c>
      <c r="O183" s="136">
        <f t="shared" si="41"/>
        <v>0</v>
      </c>
      <c r="P183" s="136">
        <f t="shared" si="42"/>
        <v>0</v>
      </c>
      <c r="Q183" s="136"/>
      <c r="R183" s="89"/>
      <c r="S183" s="138">
        <v>1</v>
      </c>
      <c r="T183" s="52" t="s">
        <v>196</v>
      </c>
      <c r="U183" s="56" t="s">
        <v>157</v>
      </c>
      <c r="V183" s="52" t="s">
        <v>166</v>
      </c>
      <c r="X183" s="52" t="s">
        <v>59</v>
      </c>
    </row>
    <row r="184" spans="1:24" ht="19.5" customHeight="1">
      <c r="A184" s="64">
        <v>13</v>
      </c>
      <c r="B184" s="65" t="s">
        <v>326</v>
      </c>
      <c r="C184" s="136">
        <f t="shared" si="44"/>
        <v>4</v>
      </c>
      <c r="D184" s="136"/>
      <c r="E184" s="136">
        <v>4</v>
      </c>
      <c r="F184" s="136">
        <v>0</v>
      </c>
      <c r="G184" s="136">
        <f t="shared" si="37"/>
        <v>3</v>
      </c>
      <c r="H184" s="137">
        <v>3</v>
      </c>
      <c r="I184" s="145"/>
      <c r="J184" s="136">
        <f t="shared" si="38"/>
        <v>1</v>
      </c>
      <c r="K184" s="136">
        <f t="shared" si="45"/>
        <v>1</v>
      </c>
      <c r="L184" s="136">
        <f t="shared" si="46"/>
        <v>0</v>
      </c>
      <c r="M184" s="136">
        <f t="shared" si="39"/>
        <v>4</v>
      </c>
      <c r="N184" s="136">
        <f t="shared" si="40"/>
        <v>4</v>
      </c>
      <c r="O184" s="136">
        <f t="shared" si="41"/>
        <v>0</v>
      </c>
      <c r="P184" s="136">
        <f t="shared" si="42"/>
        <v>0</v>
      </c>
      <c r="Q184" s="136"/>
      <c r="R184" s="89"/>
      <c r="S184" s="138">
        <v>1</v>
      </c>
      <c r="T184" s="52" t="s">
        <v>196</v>
      </c>
      <c r="U184" s="56" t="s">
        <v>157</v>
      </c>
      <c r="V184" s="52" t="s">
        <v>166</v>
      </c>
      <c r="X184" s="52" t="s">
        <v>198</v>
      </c>
    </row>
    <row r="185" spans="1:22" ht="19.5" customHeight="1">
      <c r="A185" s="62" t="s">
        <v>63</v>
      </c>
      <c r="B185" s="63" t="s">
        <v>327</v>
      </c>
      <c r="C185" s="134">
        <f>C186+C193+C207</f>
        <v>216</v>
      </c>
      <c r="D185" s="134">
        <f aca="true" t="shared" si="47" ref="D185:R185">D186+D193+D207</f>
        <v>10</v>
      </c>
      <c r="E185" s="134">
        <f t="shared" si="47"/>
        <v>205</v>
      </c>
      <c r="F185" s="134">
        <f t="shared" si="47"/>
        <v>1</v>
      </c>
      <c r="G185" s="134">
        <f t="shared" si="47"/>
        <v>209</v>
      </c>
      <c r="H185" s="134">
        <f t="shared" si="47"/>
        <v>207</v>
      </c>
      <c r="I185" s="134">
        <f t="shared" si="47"/>
        <v>2</v>
      </c>
      <c r="J185" s="134">
        <f t="shared" si="47"/>
        <v>7</v>
      </c>
      <c r="K185" s="134">
        <f t="shared" si="47"/>
        <v>8</v>
      </c>
      <c r="L185" s="134">
        <f t="shared" si="47"/>
        <v>-1</v>
      </c>
      <c r="M185" s="134">
        <f t="shared" si="47"/>
        <v>217</v>
      </c>
      <c r="N185" s="134">
        <f t="shared" si="47"/>
        <v>216</v>
      </c>
      <c r="O185" s="134">
        <f t="shared" si="47"/>
        <v>1</v>
      </c>
      <c r="P185" s="134">
        <f t="shared" si="47"/>
        <v>1</v>
      </c>
      <c r="Q185" s="134">
        <f t="shared" si="47"/>
        <v>1</v>
      </c>
      <c r="R185" s="135">
        <f t="shared" si="47"/>
        <v>0</v>
      </c>
      <c r="S185" s="61"/>
      <c r="T185" s="52"/>
      <c r="V185" s="52"/>
    </row>
    <row r="186" spans="1:22" ht="19.5" customHeight="1">
      <c r="A186" s="62">
        <v>1</v>
      </c>
      <c r="B186" s="63" t="s">
        <v>35</v>
      </c>
      <c r="C186" s="134">
        <f>SUM(C187:C192)</f>
        <v>40</v>
      </c>
      <c r="D186" s="134">
        <f aca="true" t="shared" si="48" ref="D186:R186">SUM(D187:D192)</f>
        <v>0</v>
      </c>
      <c r="E186" s="134">
        <f t="shared" si="48"/>
        <v>39</v>
      </c>
      <c r="F186" s="134">
        <f t="shared" si="48"/>
        <v>1</v>
      </c>
      <c r="G186" s="134">
        <f t="shared" si="48"/>
        <v>38</v>
      </c>
      <c r="H186" s="134">
        <f t="shared" si="48"/>
        <v>37</v>
      </c>
      <c r="I186" s="134">
        <f t="shared" si="48"/>
        <v>1</v>
      </c>
      <c r="J186" s="134">
        <f t="shared" si="48"/>
        <v>2</v>
      </c>
      <c r="K186" s="134">
        <f t="shared" si="48"/>
        <v>2</v>
      </c>
      <c r="L186" s="134">
        <f t="shared" si="48"/>
        <v>0</v>
      </c>
      <c r="M186" s="134">
        <f t="shared" si="48"/>
        <v>41</v>
      </c>
      <c r="N186" s="134">
        <f t="shared" si="48"/>
        <v>40</v>
      </c>
      <c r="O186" s="134">
        <f t="shared" si="48"/>
        <v>1</v>
      </c>
      <c r="P186" s="134">
        <f t="shared" si="48"/>
        <v>1</v>
      </c>
      <c r="Q186" s="134">
        <f t="shared" si="48"/>
        <v>1</v>
      </c>
      <c r="R186" s="135">
        <f t="shared" si="48"/>
        <v>0</v>
      </c>
      <c r="S186" s="61"/>
      <c r="T186" s="52"/>
      <c r="V186" s="52"/>
    </row>
    <row r="187" spans="1:24" ht="19.5" customHeight="1">
      <c r="A187" s="64">
        <v>1</v>
      </c>
      <c r="B187" s="65" t="s">
        <v>328</v>
      </c>
      <c r="C187" s="136">
        <f aca="true" t="shared" si="49" ref="C187:C192">SUM(D187:F187)</f>
        <v>15</v>
      </c>
      <c r="D187" s="136"/>
      <c r="E187" s="136">
        <v>15</v>
      </c>
      <c r="F187" s="136">
        <v>0</v>
      </c>
      <c r="G187" s="136">
        <f t="shared" si="37"/>
        <v>14</v>
      </c>
      <c r="H187" s="140">
        <v>14</v>
      </c>
      <c r="I187" s="140"/>
      <c r="J187" s="136">
        <f t="shared" si="38"/>
        <v>1</v>
      </c>
      <c r="K187" s="136">
        <f aca="true" t="shared" si="50" ref="K187:K192">D187+E187-H187</f>
        <v>1</v>
      </c>
      <c r="L187" s="136">
        <f aca="true" t="shared" si="51" ref="L187:L192">F187-I187</f>
        <v>0</v>
      </c>
      <c r="M187" s="136">
        <f t="shared" si="39"/>
        <v>15</v>
      </c>
      <c r="N187" s="136">
        <f t="shared" si="40"/>
        <v>15</v>
      </c>
      <c r="O187" s="136">
        <f t="shared" si="41"/>
        <v>0</v>
      </c>
      <c r="P187" s="136">
        <f t="shared" si="42"/>
        <v>0</v>
      </c>
      <c r="Q187" s="136"/>
      <c r="R187" s="149"/>
      <c r="S187" s="138">
        <v>1</v>
      </c>
      <c r="T187" s="52" t="s">
        <v>166</v>
      </c>
      <c r="U187" s="56" t="s">
        <v>157</v>
      </c>
      <c r="V187" s="52" t="s">
        <v>166</v>
      </c>
      <c r="X187" s="52" t="s">
        <v>229</v>
      </c>
    </row>
    <row r="188" spans="1:24" ht="19.5" customHeight="1">
      <c r="A188" s="64">
        <v>2</v>
      </c>
      <c r="B188" s="65" t="s">
        <v>329</v>
      </c>
      <c r="C188" s="136">
        <f t="shared" si="49"/>
        <v>15</v>
      </c>
      <c r="D188" s="136"/>
      <c r="E188" s="136">
        <v>15</v>
      </c>
      <c r="F188" s="136">
        <v>0</v>
      </c>
      <c r="G188" s="136">
        <f t="shared" si="37"/>
        <v>14</v>
      </c>
      <c r="H188" s="137">
        <v>14</v>
      </c>
      <c r="I188" s="140"/>
      <c r="J188" s="136">
        <f t="shared" si="38"/>
        <v>1</v>
      </c>
      <c r="K188" s="136">
        <f t="shared" si="50"/>
        <v>1</v>
      </c>
      <c r="L188" s="136">
        <f t="shared" si="51"/>
        <v>0</v>
      </c>
      <c r="M188" s="136">
        <f t="shared" si="39"/>
        <v>15</v>
      </c>
      <c r="N188" s="136">
        <f t="shared" si="40"/>
        <v>15</v>
      </c>
      <c r="O188" s="136">
        <f t="shared" si="41"/>
        <v>0</v>
      </c>
      <c r="P188" s="136">
        <f t="shared" si="42"/>
        <v>0</v>
      </c>
      <c r="Q188" s="136"/>
      <c r="R188" s="89"/>
      <c r="S188" s="138">
        <v>1</v>
      </c>
      <c r="T188" s="52" t="s">
        <v>166</v>
      </c>
      <c r="U188" s="56" t="s">
        <v>157</v>
      </c>
      <c r="V188" s="52" t="s">
        <v>166</v>
      </c>
      <c r="X188" s="52" t="s">
        <v>229</v>
      </c>
    </row>
    <row r="189" spans="1:24" ht="19.5" customHeight="1">
      <c r="A189" s="64">
        <v>3</v>
      </c>
      <c r="B189" s="65" t="s">
        <v>330</v>
      </c>
      <c r="C189" s="136">
        <f t="shared" si="49"/>
        <v>1</v>
      </c>
      <c r="D189" s="136"/>
      <c r="E189" s="136">
        <v>1</v>
      </c>
      <c r="F189" s="136">
        <v>0</v>
      </c>
      <c r="G189" s="136">
        <f t="shared" si="37"/>
        <v>1</v>
      </c>
      <c r="H189" s="137">
        <v>1</v>
      </c>
      <c r="I189" s="143"/>
      <c r="J189" s="136">
        <f t="shared" si="38"/>
        <v>0</v>
      </c>
      <c r="K189" s="136">
        <f t="shared" si="50"/>
        <v>0</v>
      </c>
      <c r="L189" s="136">
        <f t="shared" si="51"/>
        <v>0</v>
      </c>
      <c r="M189" s="136">
        <f t="shared" si="39"/>
        <v>1</v>
      </c>
      <c r="N189" s="136">
        <f t="shared" si="40"/>
        <v>1</v>
      </c>
      <c r="O189" s="136">
        <f t="shared" si="41"/>
        <v>0</v>
      </c>
      <c r="P189" s="136">
        <f t="shared" si="42"/>
        <v>0</v>
      </c>
      <c r="Q189" s="136"/>
      <c r="R189" s="89"/>
      <c r="S189" s="138">
        <v>1</v>
      </c>
      <c r="T189" s="52" t="s">
        <v>166</v>
      </c>
      <c r="U189" s="56" t="s">
        <v>157</v>
      </c>
      <c r="V189" s="52" t="s">
        <v>39</v>
      </c>
      <c r="X189" s="52" t="s">
        <v>229</v>
      </c>
    </row>
    <row r="190" spans="1:24" ht="19.5" customHeight="1">
      <c r="A190" s="64">
        <v>4</v>
      </c>
      <c r="B190" s="65" t="s">
        <v>331</v>
      </c>
      <c r="C190" s="136">
        <f t="shared" si="49"/>
        <v>5</v>
      </c>
      <c r="D190" s="136"/>
      <c r="E190" s="136">
        <v>5</v>
      </c>
      <c r="F190" s="136">
        <v>0</v>
      </c>
      <c r="G190" s="136">
        <f t="shared" si="37"/>
        <v>5</v>
      </c>
      <c r="H190" s="137">
        <v>5</v>
      </c>
      <c r="I190" s="143"/>
      <c r="J190" s="136">
        <f t="shared" si="38"/>
        <v>0</v>
      </c>
      <c r="K190" s="136">
        <f t="shared" si="50"/>
        <v>0</v>
      </c>
      <c r="L190" s="136">
        <f t="shared" si="51"/>
        <v>0</v>
      </c>
      <c r="M190" s="136">
        <f t="shared" si="39"/>
        <v>6</v>
      </c>
      <c r="N190" s="136">
        <f t="shared" si="40"/>
        <v>6</v>
      </c>
      <c r="O190" s="136">
        <f t="shared" si="41"/>
        <v>0</v>
      </c>
      <c r="P190" s="136">
        <f t="shared" si="42"/>
        <v>1</v>
      </c>
      <c r="Q190" s="136">
        <v>1</v>
      </c>
      <c r="R190" s="89"/>
      <c r="S190" s="138">
        <v>1</v>
      </c>
      <c r="T190" s="52" t="s">
        <v>166</v>
      </c>
      <c r="U190" s="56" t="s">
        <v>157</v>
      </c>
      <c r="V190" s="52" t="s">
        <v>166</v>
      </c>
      <c r="X190" s="52" t="s">
        <v>229</v>
      </c>
    </row>
    <row r="191" spans="1:24" ht="19.5" customHeight="1">
      <c r="A191" s="64">
        <v>5</v>
      </c>
      <c r="B191" s="65" t="s">
        <v>332</v>
      </c>
      <c r="C191" s="136">
        <f t="shared" si="49"/>
        <v>1</v>
      </c>
      <c r="D191" s="136"/>
      <c r="E191" s="136">
        <v>0</v>
      </c>
      <c r="F191" s="136">
        <v>1</v>
      </c>
      <c r="G191" s="136">
        <f t="shared" si="37"/>
        <v>1</v>
      </c>
      <c r="H191" s="140"/>
      <c r="I191" s="136">
        <v>1</v>
      </c>
      <c r="J191" s="136">
        <f t="shared" si="38"/>
        <v>0</v>
      </c>
      <c r="K191" s="136">
        <f t="shared" si="50"/>
        <v>0</v>
      </c>
      <c r="L191" s="136">
        <f t="shared" si="51"/>
        <v>0</v>
      </c>
      <c r="M191" s="136">
        <f t="shared" si="39"/>
        <v>1</v>
      </c>
      <c r="N191" s="136">
        <f t="shared" si="40"/>
        <v>0</v>
      </c>
      <c r="O191" s="136">
        <f t="shared" si="41"/>
        <v>1</v>
      </c>
      <c r="P191" s="136">
        <f t="shared" si="42"/>
        <v>0</v>
      </c>
      <c r="Q191" s="136"/>
      <c r="R191" s="89"/>
      <c r="S191" s="138">
        <v>1</v>
      </c>
      <c r="T191" s="52" t="s">
        <v>166</v>
      </c>
      <c r="U191" s="56" t="s">
        <v>157</v>
      </c>
      <c r="V191" s="52" t="s">
        <v>166</v>
      </c>
      <c r="X191" s="52" t="s">
        <v>215</v>
      </c>
    </row>
    <row r="192" spans="1:24" ht="19.5" customHeight="1">
      <c r="A192" s="64">
        <v>6</v>
      </c>
      <c r="B192" s="65" t="s">
        <v>333</v>
      </c>
      <c r="C192" s="136">
        <f t="shared" si="49"/>
        <v>3</v>
      </c>
      <c r="D192" s="136"/>
      <c r="E192" s="136">
        <v>3</v>
      </c>
      <c r="F192" s="136">
        <v>0</v>
      </c>
      <c r="G192" s="136">
        <f t="shared" si="37"/>
        <v>3</v>
      </c>
      <c r="H192" s="150">
        <v>3</v>
      </c>
      <c r="I192" s="140"/>
      <c r="J192" s="136">
        <f t="shared" si="38"/>
        <v>0</v>
      </c>
      <c r="K192" s="136">
        <f t="shared" si="50"/>
        <v>0</v>
      </c>
      <c r="L192" s="136">
        <f t="shared" si="51"/>
        <v>0</v>
      </c>
      <c r="M192" s="136">
        <f t="shared" si="39"/>
        <v>3</v>
      </c>
      <c r="N192" s="136">
        <f t="shared" si="40"/>
        <v>3</v>
      </c>
      <c r="O192" s="136">
        <f t="shared" si="41"/>
        <v>0</v>
      </c>
      <c r="P192" s="136">
        <f t="shared" si="42"/>
        <v>0</v>
      </c>
      <c r="Q192" s="136"/>
      <c r="R192" s="89"/>
      <c r="S192" s="138">
        <v>1</v>
      </c>
      <c r="T192" s="52" t="s">
        <v>166</v>
      </c>
      <c r="U192" s="56" t="s">
        <v>157</v>
      </c>
      <c r="V192" s="52" t="s">
        <v>166</v>
      </c>
      <c r="X192" s="52" t="s">
        <v>229</v>
      </c>
    </row>
    <row r="193" spans="1:22" ht="19.5" customHeight="1">
      <c r="A193" s="62">
        <v>2</v>
      </c>
      <c r="B193" s="63" t="s">
        <v>334</v>
      </c>
      <c r="C193" s="134">
        <f>SUM(C194:C206)</f>
        <v>26</v>
      </c>
      <c r="D193" s="134">
        <f aca="true" t="shared" si="52" ref="D193:R193">SUM(D194:D206)</f>
        <v>0</v>
      </c>
      <c r="E193" s="134">
        <f t="shared" si="52"/>
        <v>26</v>
      </c>
      <c r="F193" s="134">
        <f t="shared" si="52"/>
        <v>0</v>
      </c>
      <c r="G193" s="134">
        <f t="shared" si="52"/>
        <v>28</v>
      </c>
      <c r="H193" s="134">
        <f t="shared" si="52"/>
        <v>28</v>
      </c>
      <c r="I193" s="134">
        <f t="shared" si="52"/>
        <v>0</v>
      </c>
      <c r="J193" s="134">
        <f t="shared" si="52"/>
        <v>-2</v>
      </c>
      <c r="K193" s="134">
        <f t="shared" si="52"/>
        <v>-2</v>
      </c>
      <c r="L193" s="134">
        <f t="shared" si="52"/>
        <v>0</v>
      </c>
      <c r="M193" s="134">
        <f t="shared" si="52"/>
        <v>26</v>
      </c>
      <c r="N193" s="134">
        <f t="shared" si="52"/>
        <v>26</v>
      </c>
      <c r="O193" s="134">
        <f t="shared" si="52"/>
        <v>0</v>
      </c>
      <c r="P193" s="134">
        <f t="shared" si="52"/>
        <v>0</v>
      </c>
      <c r="Q193" s="134">
        <f t="shared" si="52"/>
        <v>0</v>
      </c>
      <c r="R193" s="135">
        <f t="shared" si="52"/>
        <v>0</v>
      </c>
      <c r="S193" s="61"/>
      <c r="T193" s="52"/>
      <c r="V193" s="52"/>
    </row>
    <row r="194" spans="1:24" ht="19.5" customHeight="1">
      <c r="A194" s="64">
        <v>1</v>
      </c>
      <c r="B194" s="65" t="s">
        <v>59</v>
      </c>
      <c r="C194" s="136">
        <f aca="true" t="shared" si="53" ref="C194:C206">SUM(D194:F194)</f>
        <v>2</v>
      </c>
      <c r="D194" s="136"/>
      <c r="E194" s="136">
        <v>2</v>
      </c>
      <c r="F194" s="136">
        <v>0</v>
      </c>
      <c r="G194" s="136">
        <f t="shared" si="37"/>
        <v>2</v>
      </c>
      <c r="H194" s="150">
        <v>2</v>
      </c>
      <c r="I194" s="136"/>
      <c r="J194" s="136">
        <f t="shared" si="38"/>
        <v>0</v>
      </c>
      <c r="K194" s="136">
        <f aca="true" t="shared" si="54" ref="K194:K206">D194+E194-H194</f>
        <v>0</v>
      </c>
      <c r="L194" s="136">
        <f aca="true" t="shared" si="55" ref="L194:L206">F194-I194</f>
        <v>0</v>
      </c>
      <c r="M194" s="136">
        <f t="shared" si="39"/>
        <v>2</v>
      </c>
      <c r="N194" s="136">
        <f t="shared" si="40"/>
        <v>2</v>
      </c>
      <c r="O194" s="136">
        <f t="shared" si="41"/>
        <v>0</v>
      </c>
      <c r="P194" s="136">
        <f t="shared" si="42"/>
        <v>0</v>
      </c>
      <c r="Q194" s="136"/>
      <c r="R194" s="89"/>
      <c r="S194" s="138">
        <v>1</v>
      </c>
      <c r="T194" s="52" t="s">
        <v>196</v>
      </c>
      <c r="U194" s="56" t="s">
        <v>157</v>
      </c>
      <c r="V194" s="52" t="s">
        <v>166</v>
      </c>
      <c r="X194" s="65" t="s">
        <v>229</v>
      </c>
    </row>
    <row r="195" spans="1:24" ht="19.5" customHeight="1">
      <c r="A195" s="64">
        <v>2</v>
      </c>
      <c r="B195" s="65" t="s">
        <v>198</v>
      </c>
      <c r="C195" s="136">
        <f t="shared" si="53"/>
        <v>2</v>
      </c>
      <c r="D195" s="136"/>
      <c r="E195" s="136">
        <v>2</v>
      </c>
      <c r="F195" s="136">
        <v>0</v>
      </c>
      <c r="G195" s="136">
        <f t="shared" si="37"/>
        <v>2</v>
      </c>
      <c r="H195" s="150">
        <v>2</v>
      </c>
      <c r="I195" s="136"/>
      <c r="J195" s="136">
        <f t="shared" si="38"/>
        <v>0</v>
      </c>
      <c r="K195" s="136">
        <f t="shared" si="54"/>
        <v>0</v>
      </c>
      <c r="L195" s="136">
        <f t="shared" si="55"/>
        <v>0</v>
      </c>
      <c r="M195" s="136">
        <f t="shared" si="39"/>
        <v>2</v>
      </c>
      <c r="N195" s="136">
        <f t="shared" si="40"/>
        <v>2</v>
      </c>
      <c r="O195" s="136">
        <f t="shared" si="41"/>
        <v>0</v>
      </c>
      <c r="P195" s="136">
        <f t="shared" si="42"/>
        <v>0</v>
      </c>
      <c r="Q195" s="136"/>
      <c r="R195" s="89"/>
      <c r="S195" s="138">
        <v>1</v>
      </c>
      <c r="T195" s="52" t="s">
        <v>196</v>
      </c>
      <c r="U195" s="56" t="s">
        <v>157</v>
      </c>
      <c r="V195" s="52" t="s">
        <v>166</v>
      </c>
      <c r="X195" s="65" t="s">
        <v>229</v>
      </c>
    </row>
    <row r="196" spans="1:24" ht="19.5" customHeight="1">
      <c r="A196" s="64">
        <v>3</v>
      </c>
      <c r="B196" s="65" t="s">
        <v>56</v>
      </c>
      <c r="C196" s="136">
        <f t="shared" si="53"/>
        <v>2</v>
      </c>
      <c r="D196" s="136"/>
      <c r="E196" s="136">
        <v>2</v>
      </c>
      <c r="F196" s="136">
        <v>0</v>
      </c>
      <c r="G196" s="136">
        <f t="shared" si="37"/>
        <v>2</v>
      </c>
      <c r="H196" s="150">
        <v>2</v>
      </c>
      <c r="I196" s="136"/>
      <c r="J196" s="136">
        <f t="shared" si="38"/>
        <v>0</v>
      </c>
      <c r="K196" s="136">
        <f t="shared" si="54"/>
        <v>0</v>
      </c>
      <c r="L196" s="136">
        <f t="shared" si="55"/>
        <v>0</v>
      </c>
      <c r="M196" s="136">
        <f t="shared" si="39"/>
        <v>2</v>
      </c>
      <c r="N196" s="136">
        <f t="shared" si="40"/>
        <v>2</v>
      </c>
      <c r="O196" s="136">
        <f t="shared" si="41"/>
        <v>0</v>
      </c>
      <c r="P196" s="136">
        <f t="shared" si="42"/>
        <v>0</v>
      </c>
      <c r="Q196" s="136"/>
      <c r="R196" s="89"/>
      <c r="S196" s="138">
        <v>1</v>
      </c>
      <c r="T196" s="52" t="s">
        <v>196</v>
      </c>
      <c r="U196" s="56" t="s">
        <v>157</v>
      </c>
      <c r="V196" s="52" t="s">
        <v>166</v>
      </c>
      <c r="X196" s="65" t="s">
        <v>229</v>
      </c>
    </row>
    <row r="197" spans="1:24" ht="19.5" customHeight="1">
      <c r="A197" s="64">
        <v>4</v>
      </c>
      <c r="B197" s="65" t="s">
        <v>55</v>
      </c>
      <c r="C197" s="136">
        <f t="shared" si="53"/>
        <v>2</v>
      </c>
      <c r="D197" s="136"/>
      <c r="E197" s="136">
        <v>2</v>
      </c>
      <c r="F197" s="136">
        <v>0</v>
      </c>
      <c r="G197" s="136">
        <f t="shared" si="37"/>
        <v>2</v>
      </c>
      <c r="H197" s="150">
        <v>2</v>
      </c>
      <c r="I197" s="136"/>
      <c r="J197" s="136">
        <f t="shared" si="38"/>
        <v>0</v>
      </c>
      <c r="K197" s="136">
        <f t="shared" si="54"/>
        <v>0</v>
      </c>
      <c r="L197" s="136">
        <f t="shared" si="55"/>
        <v>0</v>
      </c>
      <c r="M197" s="136">
        <f t="shared" si="39"/>
        <v>2</v>
      </c>
      <c r="N197" s="136">
        <f t="shared" si="40"/>
        <v>2</v>
      </c>
      <c r="O197" s="136">
        <f t="shared" si="41"/>
        <v>0</v>
      </c>
      <c r="P197" s="136">
        <f t="shared" si="42"/>
        <v>0</v>
      </c>
      <c r="Q197" s="136"/>
      <c r="R197" s="89"/>
      <c r="S197" s="138">
        <v>1</v>
      </c>
      <c r="T197" s="52" t="s">
        <v>196</v>
      </c>
      <c r="U197" s="56" t="s">
        <v>157</v>
      </c>
      <c r="V197" s="52" t="s">
        <v>166</v>
      </c>
      <c r="X197" s="65" t="s">
        <v>229</v>
      </c>
    </row>
    <row r="198" spans="1:24" ht="19.5" customHeight="1">
      <c r="A198" s="64">
        <v>5</v>
      </c>
      <c r="B198" s="65" t="s">
        <v>62</v>
      </c>
      <c r="C198" s="136">
        <f t="shared" si="53"/>
        <v>2</v>
      </c>
      <c r="D198" s="136"/>
      <c r="E198" s="136">
        <v>2</v>
      </c>
      <c r="F198" s="136">
        <v>0</v>
      </c>
      <c r="G198" s="136">
        <f t="shared" si="37"/>
        <v>2</v>
      </c>
      <c r="H198" s="150">
        <v>2</v>
      </c>
      <c r="I198" s="136"/>
      <c r="J198" s="136">
        <f t="shared" si="38"/>
        <v>0</v>
      </c>
      <c r="K198" s="136">
        <f t="shared" si="54"/>
        <v>0</v>
      </c>
      <c r="L198" s="136">
        <f t="shared" si="55"/>
        <v>0</v>
      </c>
      <c r="M198" s="136">
        <f t="shared" si="39"/>
        <v>2</v>
      </c>
      <c r="N198" s="136">
        <f t="shared" si="40"/>
        <v>2</v>
      </c>
      <c r="O198" s="136">
        <f t="shared" si="41"/>
        <v>0</v>
      </c>
      <c r="P198" s="136">
        <f t="shared" si="42"/>
        <v>0</v>
      </c>
      <c r="Q198" s="136"/>
      <c r="R198" s="89"/>
      <c r="S198" s="138">
        <v>1</v>
      </c>
      <c r="T198" s="52" t="s">
        <v>196</v>
      </c>
      <c r="U198" s="56" t="s">
        <v>157</v>
      </c>
      <c r="V198" s="52" t="s">
        <v>166</v>
      </c>
      <c r="X198" s="65" t="s">
        <v>229</v>
      </c>
    </row>
    <row r="199" spans="1:24" ht="19.5" customHeight="1">
      <c r="A199" s="64">
        <v>6</v>
      </c>
      <c r="B199" s="65" t="s">
        <v>58</v>
      </c>
      <c r="C199" s="136">
        <f t="shared" si="53"/>
        <v>2</v>
      </c>
      <c r="D199" s="136"/>
      <c r="E199" s="136">
        <v>2</v>
      </c>
      <c r="F199" s="136">
        <v>0</v>
      </c>
      <c r="G199" s="136">
        <f t="shared" si="37"/>
        <v>2</v>
      </c>
      <c r="H199" s="150">
        <v>2</v>
      </c>
      <c r="I199" s="136"/>
      <c r="J199" s="136">
        <f t="shared" si="38"/>
        <v>0</v>
      </c>
      <c r="K199" s="136">
        <f t="shared" si="54"/>
        <v>0</v>
      </c>
      <c r="L199" s="136">
        <f t="shared" si="55"/>
        <v>0</v>
      </c>
      <c r="M199" s="136">
        <f t="shared" si="39"/>
        <v>2</v>
      </c>
      <c r="N199" s="136">
        <f t="shared" si="40"/>
        <v>2</v>
      </c>
      <c r="O199" s="136">
        <f t="shared" si="41"/>
        <v>0</v>
      </c>
      <c r="P199" s="136">
        <f t="shared" si="42"/>
        <v>0</v>
      </c>
      <c r="Q199" s="136"/>
      <c r="R199" s="89"/>
      <c r="S199" s="138">
        <v>1</v>
      </c>
      <c r="T199" s="52" t="s">
        <v>196</v>
      </c>
      <c r="U199" s="56" t="s">
        <v>157</v>
      </c>
      <c r="V199" s="52" t="s">
        <v>166</v>
      </c>
      <c r="X199" s="65" t="s">
        <v>229</v>
      </c>
    </row>
    <row r="200" spans="1:24" ht="19.5" customHeight="1">
      <c r="A200" s="64">
        <v>7</v>
      </c>
      <c r="B200" s="65" t="s">
        <v>52</v>
      </c>
      <c r="C200" s="136">
        <f t="shared" si="53"/>
        <v>2</v>
      </c>
      <c r="D200" s="136"/>
      <c r="E200" s="136">
        <v>2</v>
      </c>
      <c r="F200" s="136">
        <v>0</v>
      </c>
      <c r="G200" s="136">
        <f t="shared" si="37"/>
        <v>2</v>
      </c>
      <c r="H200" s="150">
        <v>2</v>
      </c>
      <c r="I200" s="136"/>
      <c r="J200" s="136">
        <f t="shared" si="38"/>
        <v>0</v>
      </c>
      <c r="K200" s="136">
        <f t="shared" si="54"/>
        <v>0</v>
      </c>
      <c r="L200" s="136">
        <f t="shared" si="55"/>
        <v>0</v>
      </c>
      <c r="M200" s="136">
        <f t="shared" si="39"/>
        <v>2</v>
      </c>
      <c r="N200" s="136">
        <f t="shared" si="40"/>
        <v>2</v>
      </c>
      <c r="O200" s="136">
        <f t="shared" si="41"/>
        <v>0</v>
      </c>
      <c r="P200" s="136">
        <f t="shared" si="42"/>
        <v>0</v>
      </c>
      <c r="Q200" s="136"/>
      <c r="R200" s="89"/>
      <c r="S200" s="138">
        <v>1</v>
      </c>
      <c r="T200" s="52" t="s">
        <v>196</v>
      </c>
      <c r="U200" s="56" t="s">
        <v>157</v>
      </c>
      <c r="V200" s="52" t="s">
        <v>166</v>
      </c>
      <c r="X200" s="65" t="s">
        <v>229</v>
      </c>
    </row>
    <row r="201" spans="1:24" ht="19.5" customHeight="1">
      <c r="A201" s="64">
        <v>8</v>
      </c>
      <c r="B201" s="65" t="s">
        <v>314</v>
      </c>
      <c r="C201" s="136">
        <f t="shared" si="53"/>
        <v>2</v>
      </c>
      <c r="D201" s="136"/>
      <c r="E201" s="136">
        <v>2</v>
      </c>
      <c r="F201" s="136">
        <v>0</v>
      </c>
      <c r="G201" s="136">
        <f t="shared" si="37"/>
        <v>2</v>
      </c>
      <c r="H201" s="150">
        <v>2</v>
      </c>
      <c r="I201" s="136"/>
      <c r="J201" s="136">
        <f t="shared" si="38"/>
        <v>0</v>
      </c>
      <c r="K201" s="136">
        <f t="shared" si="54"/>
        <v>0</v>
      </c>
      <c r="L201" s="136">
        <f t="shared" si="55"/>
        <v>0</v>
      </c>
      <c r="M201" s="136">
        <f t="shared" si="39"/>
        <v>2</v>
      </c>
      <c r="N201" s="136">
        <f t="shared" si="40"/>
        <v>2</v>
      </c>
      <c r="O201" s="136">
        <f t="shared" si="41"/>
        <v>0</v>
      </c>
      <c r="P201" s="136">
        <f t="shared" si="42"/>
        <v>0</v>
      </c>
      <c r="Q201" s="136"/>
      <c r="R201" s="89"/>
      <c r="S201" s="138">
        <v>1</v>
      </c>
      <c r="T201" s="52" t="s">
        <v>196</v>
      </c>
      <c r="U201" s="56" t="s">
        <v>157</v>
      </c>
      <c r="V201" s="52" t="s">
        <v>166</v>
      </c>
      <c r="X201" s="65" t="s">
        <v>229</v>
      </c>
    </row>
    <row r="202" spans="1:24" ht="19.5" customHeight="1">
      <c r="A202" s="64">
        <v>9</v>
      </c>
      <c r="B202" s="65" t="s">
        <v>54</v>
      </c>
      <c r="C202" s="136">
        <f t="shared" si="53"/>
        <v>2</v>
      </c>
      <c r="D202" s="136"/>
      <c r="E202" s="136">
        <v>2</v>
      </c>
      <c r="F202" s="136">
        <v>0</v>
      </c>
      <c r="G202" s="136">
        <f t="shared" si="37"/>
        <v>2</v>
      </c>
      <c r="H202" s="108">
        <v>2</v>
      </c>
      <c r="I202" s="108"/>
      <c r="J202" s="136">
        <f t="shared" si="38"/>
        <v>0</v>
      </c>
      <c r="K202" s="136">
        <f t="shared" si="54"/>
        <v>0</v>
      </c>
      <c r="L202" s="136">
        <f t="shared" si="55"/>
        <v>0</v>
      </c>
      <c r="M202" s="136">
        <f t="shared" si="39"/>
        <v>2</v>
      </c>
      <c r="N202" s="136">
        <f t="shared" si="40"/>
        <v>2</v>
      </c>
      <c r="O202" s="136">
        <f t="shared" si="41"/>
        <v>0</v>
      </c>
      <c r="P202" s="136">
        <f t="shared" si="42"/>
        <v>0</v>
      </c>
      <c r="Q202" s="108"/>
      <c r="R202" s="146"/>
      <c r="S202" s="138">
        <v>1</v>
      </c>
      <c r="T202" s="52" t="s">
        <v>196</v>
      </c>
      <c r="U202" s="56" t="s">
        <v>157</v>
      </c>
      <c r="V202" s="52" t="s">
        <v>166</v>
      </c>
      <c r="X202" s="65" t="s">
        <v>229</v>
      </c>
    </row>
    <row r="203" spans="1:24" ht="19.5" customHeight="1">
      <c r="A203" s="64">
        <v>10</v>
      </c>
      <c r="B203" s="65" t="s">
        <v>60</v>
      </c>
      <c r="C203" s="136">
        <f t="shared" si="53"/>
        <v>2</v>
      </c>
      <c r="D203" s="136"/>
      <c r="E203" s="136">
        <v>2</v>
      </c>
      <c r="F203" s="136">
        <v>0</v>
      </c>
      <c r="G203" s="136">
        <f t="shared" si="37"/>
        <v>2</v>
      </c>
      <c r="H203" s="150">
        <v>2</v>
      </c>
      <c r="I203" s="136"/>
      <c r="J203" s="136">
        <f t="shared" si="38"/>
        <v>0</v>
      </c>
      <c r="K203" s="136">
        <f t="shared" si="54"/>
        <v>0</v>
      </c>
      <c r="L203" s="136">
        <f t="shared" si="55"/>
        <v>0</v>
      </c>
      <c r="M203" s="136">
        <f t="shared" si="39"/>
        <v>2</v>
      </c>
      <c r="N203" s="136">
        <f t="shared" si="40"/>
        <v>2</v>
      </c>
      <c r="O203" s="136">
        <f t="shared" si="41"/>
        <v>0</v>
      </c>
      <c r="P203" s="136">
        <f t="shared" si="42"/>
        <v>0</v>
      </c>
      <c r="Q203" s="136"/>
      <c r="R203" s="89"/>
      <c r="S203" s="138">
        <v>1</v>
      </c>
      <c r="T203" s="52" t="s">
        <v>196</v>
      </c>
      <c r="U203" s="56" t="s">
        <v>157</v>
      </c>
      <c r="V203" s="52" t="s">
        <v>166</v>
      </c>
      <c r="X203" s="65" t="s">
        <v>229</v>
      </c>
    </row>
    <row r="204" spans="1:24" ht="19.5" customHeight="1">
      <c r="A204" s="64">
        <v>11</v>
      </c>
      <c r="B204" s="65" t="s">
        <v>70</v>
      </c>
      <c r="C204" s="136">
        <f t="shared" si="53"/>
        <v>2</v>
      </c>
      <c r="D204" s="136"/>
      <c r="E204" s="136">
        <v>2</v>
      </c>
      <c r="F204" s="136">
        <v>0</v>
      </c>
      <c r="G204" s="136">
        <f t="shared" si="37"/>
        <v>2</v>
      </c>
      <c r="H204" s="150">
        <v>2</v>
      </c>
      <c r="I204" s="136"/>
      <c r="J204" s="136">
        <f t="shared" si="38"/>
        <v>0</v>
      </c>
      <c r="K204" s="136">
        <f t="shared" si="54"/>
        <v>0</v>
      </c>
      <c r="L204" s="136">
        <f t="shared" si="55"/>
        <v>0</v>
      </c>
      <c r="M204" s="136">
        <f t="shared" si="39"/>
        <v>2</v>
      </c>
      <c r="N204" s="136">
        <f t="shared" si="40"/>
        <v>2</v>
      </c>
      <c r="O204" s="136">
        <f t="shared" si="41"/>
        <v>0</v>
      </c>
      <c r="P204" s="136">
        <f t="shared" si="42"/>
        <v>0</v>
      </c>
      <c r="Q204" s="136"/>
      <c r="R204" s="89"/>
      <c r="S204" s="138">
        <v>1</v>
      </c>
      <c r="T204" s="52" t="s">
        <v>196</v>
      </c>
      <c r="U204" s="56" t="s">
        <v>157</v>
      </c>
      <c r="V204" s="52" t="s">
        <v>166</v>
      </c>
      <c r="X204" s="65" t="s">
        <v>229</v>
      </c>
    </row>
    <row r="205" spans="1:24" ht="19.5" customHeight="1">
      <c r="A205" s="64">
        <v>12</v>
      </c>
      <c r="B205" s="65" t="s">
        <v>61</v>
      </c>
      <c r="C205" s="136">
        <f t="shared" si="53"/>
        <v>2</v>
      </c>
      <c r="D205" s="136"/>
      <c r="E205" s="136">
        <v>2</v>
      </c>
      <c r="F205" s="136">
        <v>0</v>
      </c>
      <c r="G205" s="136">
        <f t="shared" si="37"/>
        <v>2</v>
      </c>
      <c r="H205" s="150">
        <v>2</v>
      </c>
      <c r="I205" s="136"/>
      <c r="J205" s="136">
        <f t="shared" si="38"/>
        <v>0</v>
      </c>
      <c r="K205" s="136">
        <f t="shared" si="54"/>
        <v>0</v>
      </c>
      <c r="L205" s="136">
        <f t="shared" si="55"/>
        <v>0</v>
      </c>
      <c r="M205" s="136">
        <f t="shared" si="39"/>
        <v>2</v>
      </c>
      <c r="N205" s="136">
        <f t="shared" si="40"/>
        <v>2</v>
      </c>
      <c r="O205" s="136">
        <f t="shared" si="41"/>
        <v>0</v>
      </c>
      <c r="P205" s="136">
        <f t="shared" si="42"/>
        <v>0</v>
      </c>
      <c r="Q205" s="136"/>
      <c r="R205" s="89"/>
      <c r="S205" s="138">
        <v>1</v>
      </c>
      <c r="T205" s="52" t="s">
        <v>196</v>
      </c>
      <c r="U205" s="56" t="s">
        <v>157</v>
      </c>
      <c r="V205" s="52" t="s">
        <v>166</v>
      </c>
      <c r="X205" s="65" t="s">
        <v>229</v>
      </c>
    </row>
    <row r="206" spans="1:24" ht="19.5" customHeight="1">
      <c r="A206" s="64">
        <v>13</v>
      </c>
      <c r="B206" s="65" t="s">
        <v>66</v>
      </c>
      <c r="C206" s="136">
        <f t="shared" si="53"/>
        <v>2</v>
      </c>
      <c r="D206" s="136"/>
      <c r="E206" s="136">
        <v>2</v>
      </c>
      <c r="F206" s="136">
        <v>0</v>
      </c>
      <c r="G206" s="136">
        <f t="shared" si="37"/>
        <v>4</v>
      </c>
      <c r="H206" s="150">
        <v>4</v>
      </c>
      <c r="I206" s="136"/>
      <c r="J206" s="136">
        <f t="shared" si="38"/>
        <v>-2</v>
      </c>
      <c r="K206" s="136">
        <f t="shared" si="54"/>
        <v>-2</v>
      </c>
      <c r="L206" s="136">
        <f t="shared" si="55"/>
        <v>0</v>
      </c>
      <c r="M206" s="136">
        <f t="shared" si="39"/>
        <v>2</v>
      </c>
      <c r="N206" s="136">
        <f t="shared" si="40"/>
        <v>2</v>
      </c>
      <c r="O206" s="136">
        <f t="shared" si="41"/>
        <v>0</v>
      </c>
      <c r="P206" s="136">
        <f t="shared" si="42"/>
        <v>0</v>
      </c>
      <c r="Q206" s="136"/>
      <c r="R206" s="89"/>
      <c r="S206" s="138">
        <v>1</v>
      </c>
      <c r="T206" s="52" t="s">
        <v>196</v>
      </c>
      <c r="U206" s="56" t="s">
        <v>157</v>
      </c>
      <c r="V206" s="52" t="s">
        <v>166</v>
      </c>
      <c r="X206" s="65" t="s">
        <v>229</v>
      </c>
    </row>
    <row r="207" spans="1:22" ht="19.5" customHeight="1">
      <c r="A207" s="62">
        <v>3</v>
      </c>
      <c r="B207" s="63" t="s">
        <v>335</v>
      </c>
      <c r="C207" s="134">
        <f>SUM(C208:C238)</f>
        <v>150</v>
      </c>
      <c r="D207" s="134">
        <f aca="true" t="shared" si="56" ref="D207:R207">SUM(D208:D238)</f>
        <v>10</v>
      </c>
      <c r="E207" s="134">
        <f t="shared" si="56"/>
        <v>140</v>
      </c>
      <c r="F207" s="134">
        <f t="shared" si="56"/>
        <v>0</v>
      </c>
      <c r="G207" s="134">
        <f t="shared" si="56"/>
        <v>143</v>
      </c>
      <c r="H207" s="134">
        <f t="shared" si="56"/>
        <v>142</v>
      </c>
      <c r="I207" s="134">
        <f t="shared" si="56"/>
        <v>1</v>
      </c>
      <c r="J207" s="134">
        <f t="shared" si="56"/>
        <v>7</v>
      </c>
      <c r="K207" s="134">
        <f t="shared" si="56"/>
        <v>8</v>
      </c>
      <c r="L207" s="134">
        <f t="shared" si="56"/>
        <v>-1</v>
      </c>
      <c r="M207" s="134">
        <f t="shared" si="56"/>
        <v>150</v>
      </c>
      <c r="N207" s="134">
        <f t="shared" si="56"/>
        <v>150</v>
      </c>
      <c r="O207" s="134">
        <f t="shared" si="56"/>
        <v>0</v>
      </c>
      <c r="P207" s="134">
        <f t="shared" si="56"/>
        <v>0</v>
      </c>
      <c r="Q207" s="134">
        <f t="shared" si="56"/>
        <v>0</v>
      </c>
      <c r="R207" s="135">
        <f t="shared" si="56"/>
        <v>0</v>
      </c>
      <c r="S207" s="61"/>
      <c r="T207" s="52"/>
      <c r="V207" s="52"/>
    </row>
    <row r="208" spans="1:24" ht="19.5" customHeight="1">
      <c r="A208" s="64">
        <v>1</v>
      </c>
      <c r="B208" s="65" t="s">
        <v>336</v>
      </c>
      <c r="C208" s="136">
        <f aca="true" t="shared" si="57" ref="C208:C238">SUM(D208:F208)</f>
        <v>20</v>
      </c>
      <c r="D208" s="136"/>
      <c r="E208" s="136">
        <v>20</v>
      </c>
      <c r="F208" s="136">
        <v>0</v>
      </c>
      <c r="G208" s="136">
        <f aca="true" t="shared" si="58" ref="G208:G271">SUM(H208:I208)</f>
        <v>12</v>
      </c>
      <c r="H208" s="150">
        <v>12</v>
      </c>
      <c r="I208" s="140"/>
      <c r="J208" s="136">
        <f aca="true" t="shared" si="59" ref="J208:J271">SUM(K208:L208)</f>
        <v>8</v>
      </c>
      <c r="K208" s="136">
        <f aca="true" t="shared" si="60" ref="K208:K238">D208+E208-H208</f>
        <v>8</v>
      </c>
      <c r="L208" s="136">
        <f aca="true" t="shared" si="61" ref="L208:L238">F208-I208</f>
        <v>0</v>
      </c>
      <c r="M208" s="136">
        <f aca="true" t="shared" si="62" ref="M208:M271">SUM(N208:O208)</f>
        <v>20</v>
      </c>
      <c r="N208" s="136">
        <f aca="true" t="shared" si="63" ref="N208:N271">D208+E208+Q208</f>
        <v>20</v>
      </c>
      <c r="O208" s="136">
        <f aca="true" t="shared" si="64" ref="O208:O271">F208+R208</f>
        <v>0</v>
      </c>
      <c r="P208" s="136">
        <f aca="true" t="shared" si="65" ref="P208:P271">SUM(Q208:R208)</f>
        <v>0</v>
      </c>
      <c r="Q208" s="136"/>
      <c r="R208" s="89"/>
      <c r="S208" s="138">
        <v>1</v>
      </c>
      <c r="T208" s="52" t="s">
        <v>196</v>
      </c>
      <c r="U208" s="56" t="s">
        <v>157</v>
      </c>
      <c r="V208" s="52" t="s">
        <v>166</v>
      </c>
      <c r="X208" s="52" t="s">
        <v>66</v>
      </c>
    </row>
    <row r="209" spans="1:24" ht="19.5" customHeight="1">
      <c r="A209" s="64">
        <v>2</v>
      </c>
      <c r="B209" s="65" t="s">
        <v>337</v>
      </c>
      <c r="C209" s="136">
        <f t="shared" si="57"/>
        <v>4</v>
      </c>
      <c r="D209" s="136">
        <v>1</v>
      </c>
      <c r="E209" s="136">
        <v>3</v>
      </c>
      <c r="F209" s="136">
        <v>0</v>
      </c>
      <c r="G209" s="136">
        <f t="shared" si="58"/>
        <v>3</v>
      </c>
      <c r="H209" s="150">
        <v>3</v>
      </c>
      <c r="I209" s="140"/>
      <c r="J209" s="136">
        <f t="shared" si="59"/>
        <v>1</v>
      </c>
      <c r="K209" s="136">
        <f t="shared" si="60"/>
        <v>1</v>
      </c>
      <c r="L209" s="136">
        <f t="shared" si="61"/>
        <v>0</v>
      </c>
      <c r="M209" s="136">
        <f t="shared" si="62"/>
        <v>4</v>
      </c>
      <c r="N209" s="136">
        <f t="shared" si="63"/>
        <v>4</v>
      </c>
      <c r="O209" s="136">
        <f t="shared" si="64"/>
        <v>0</v>
      </c>
      <c r="P209" s="136">
        <f t="shared" si="65"/>
        <v>0</v>
      </c>
      <c r="Q209" s="140"/>
      <c r="R209" s="89"/>
      <c r="S209" s="138">
        <v>1</v>
      </c>
      <c r="T209" s="52" t="s">
        <v>196</v>
      </c>
      <c r="U209" s="56" t="s">
        <v>157</v>
      </c>
      <c r="V209" s="52" t="s">
        <v>166</v>
      </c>
      <c r="X209" s="52" t="s">
        <v>59</v>
      </c>
    </row>
    <row r="210" spans="1:24" ht="19.5" customHeight="1">
      <c r="A210" s="64">
        <v>3</v>
      </c>
      <c r="B210" s="65" t="s">
        <v>338</v>
      </c>
      <c r="C210" s="136">
        <f t="shared" si="57"/>
        <v>5</v>
      </c>
      <c r="D210" s="136"/>
      <c r="E210" s="136">
        <v>5</v>
      </c>
      <c r="F210" s="136">
        <v>0</v>
      </c>
      <c r="G210" s="136">
        <f t="shared" si="58"/>
        <v>5</v>
      </c>
      <c r="H210" s="150">
        <v>4</v>
      </c>
      <c r="I210" s="136">
        <v>1</v>
      </c>
      <c r="J210" s="136">
        <f t="shared" si="59"/>
        <v>0</v>
      </c>
      <c r="K210" s="136">
        <f t="shared" si="60"/>
        <v>1</v>
      </c>
      <c r="L210" s="136">
        <f t="shared" si="61"/>
        <v>-1</v>
      </c>
      <c r="M210" s="136">
        <f t="shared" si="62"/>
        <v>5</v>
      </c>
      <c r="N210" s="136">
        <f t="shared" si="63"/>
        <v>5</v>
      </c>
      <c r="O210" s="136">
        <f t="shared" si="64"/>
        <v>0</v>
      </c>
      <c r="P210" s="136">
        <f t="shared" si="65"/>
        <v>0</v>
      </c>
      <c r="Q210" s="136"/>
      <c r="R210" s="89"/>
      <c r="S210" s="138">
        <v>1</v>
      </c>
      <c r="T210" s="52" t="s">
        <v>196</v>
      </c>
      <c r="U210" s="56" t="s">
        <v>157</v>
      </c>
      <c r="V210" s="52" t="s">
        <v>166</v>
      </c>
      <c r="X210" s="52" t="s">
        <v>58</v>
      </c>
    </row>
    <row r="211" spans="1:24" ht="19.5" customHeight="1">
      <c r="A211" s="64">
        <v>4</v>
      </c>
      <c r="B211" s="65" t="s">
        <v>339</v>
      </c>
      <c r="C211" s="136">
        <f t="shared" si="57"/>
        <v>7</v>
      </c>
      <c r="D211" s="136">
        <v>2</v>
      </c>
      <c r="E211" s="136">
        <v>5</v>
      </c>
      <c r="F211" s="136">
        <v>0</v>
      </c>
      <c r="G211" s="136">
        <f t="shared" si="58"/>
        <v>5</v>
      </c>
      <c r="H211" s="150">
        <v>5</v>
      </c>
      <c r="I211" s="140"/>
      <c r="J211" s="136">
        <f t="shared" si="59"/>
        <v>2</v>
      </c>
      <c r="K211" s="136">
        <f t="shared" si="60"/>
        <v>2</v>
      </c>
      <c r="L211" s="136">
        <f t="shared" si="61"/>
        <v>0</v>
      </c>
      <c r="M211" s="136">
        <f t="shared" si="62"/>
        <v>7</v>
      </c>
      <c r="N211" s="136">
        <f t="shared" si="63"/>
        <v>7</v>
      </c>
      <c r="O211" s="136">
        <f t="shared" si="64"/>
        <v>0</v>
      </c>
      <c r="P211" s="136">
        <f t="shared" si="65"/>
        <v>0</v>
      </c>
      <c r="Q211" s="140"/>
      <c r="R211" s="89"/>
      <c r="S211" s="138">
        <v>1</v>
      </c>
      <c r="T211" s="52" t="s">
        <v>196</v>
      </c>
      <c r="U211" s="56" t="s">
        <v>157</v>
      </c>
      <c r="V211" s="52" t="s">
        <v>166</v>
      </c>
      <c r="X211" s="52" t="s">
        <v>55</v>
      </c>
    </row>
    <row r="212" spans="1:24" ht="19.5" customHeight="1">
      <c r="A212" s="64">
        <v>5</v>
      </c>
      <c r="B212" s="65" t="s">
        <v>340</v>
      </c>
      <c r="C212" s="136">
        <f t="shared" si="57"/>
        <v>8</v>
      </c>
      <c r="D212" s="136"/>
      <c r="E212" s="136">
        <v>8</v>
      </c>
      <c r="F212" s="136">
        <v>0</v>
      </c>
      <c r="G212" s="136">
        <f t="shared" si="58"/>
        <v>8</v>
      </c>
      <c r="H212" s="150">
        <v>8</v>
      </c>
      <c r="I212" s="140"/>
      <c r="J212" s="136">
        <f t="shared" si="59"/>
        <v>0</v>
      </c>
      <c r="K212" s="136">
        <f t="shared" si="60"/>
        <v>0</v>
      </c>
      <c r="L212" s="136">
        <f t="shared" si="61"/>
        <v>0</v>
      </c>
      <c r="M212" s="136">
        <f t="shared" si="62"/>
        <v>8</v>
      </c>
      <c r="N212" s="136">
        <f t="shared" si="63"/>
        <v>8</v>
      </c>
      <c r="O212" s="136">
        <f t="shared" si="64"/>
        <v>0</v>
      </c>
      <c r="P212" s="136">
        <f t="shared" si="65"/>
        <v>0</v>
      </c>
      <c r="Q212" s="136"/>
      <c r="R212" s="89"/>
      <c r="S212" s="138">
        <v>1</v>
      </c>
      <c r="T212" s="52" t="s">
        <v>196</v>
      </c>
      <c r="U212" s="56" t="s">
        <v>157</v>
      </c>
      <c r="V212" s="52" t="s">
        <v>166</v>
      </c>
      <c r="X212" s="52" t="s">
        <v>56</v>
      </c>
    </row>
    <row r="213" spans="1:24" ht="19.5" customHeight="1">
      <c r="A213" s="64">
        <v>6</v>
      </c>
      <c r="B213" s="65" t="s">
        <v>341</v>
      </c>
      <c r="C213" s="136">
        <f t="shared" si="57"/>
        <v>5</v>
      </c>
      <c r="D213" s="136"/>
      <c r="E213" s="136">
        <v>5</v>
      </c>
      <c r="F213" s="136">
        <v>0</v>
      </c>
      <c r="G213" s="136">
        <f t="shared" si="58"/>
        <v>6</v>
      </c>
      <c r="H213" s="150">
        <v>6</v>
      </c>
      <c r="I213" s="140"/>
      <c r="J213" s="136">
        <f t="shared" si="59"/>
        <v>-1</v>
      </c>
      <c r="K213" s="136">
        <f t="shared" si="60"/>
        <v>-1</v>
      </c>
      <c r="L213" s="136">
        <f t="shared" si="61"/>
        <v>0</v>
      </c>
      <c r="M213" s="136">
        <f t="shared" si="62"/>
        <v>5</v>
      </c>
      <c r="N213" s="136">
        <f t="shared" si="63"/>
        <v>5</v>
      </c>
      <c r="O213" s="136">
        <f t="shared" si="64"/>
        <v>0</v>
      </c>
      <c r="P213" s="136">
        <f t="shared" si="65"/>
        <v>0</v>
      </c>
      <c r="Q213" s="136"/>
      <c r="R213" s="89"/>
      <c r="S213" s="138">
        <v>1</v>
      </c>
      <c r="T213" s="52" t="s">
        <v>196</v>
      </c>
      <c r="U213" s="56" t="s">
        <v>157</v>
      </c>
      <c r="V213" s="52" t="s">
        <v>166</v>
      </c>
      <c r="X213" s="52" t="s">
        <v>60</v>
      </c>
    </row>
    <row r="214" spans="1:24" ht="19.5" customHeight="1">
      <c r="A214" s="64">
        <v>7</v>
      </c>
      <c r="B214" s="65" t="s">
        <v>342</v>
      </c>
      <c r="C214" s="136">
        <f t="shared" si="57"/>
        <v>5</v>
      </c>
      <c r="D214" s="136"/>
      <c r="E214" s="136">
        <v>5</v>
      </c>
      <c r="F214" s="136">
        <v>0</v>
      </c>
      <c r="G214" s="136">
        <f t="shared" si="58"/>
        <v>6</v>
      </c>
      <c r="H214" s="150">
        <v>6</v>
      </c>
      <c r="I214" s="140"/>
      <c r="J214" s="136">
        <f t="shared" si="59"/>
        <v>-1</v>
      </c>
      <c r="K214" s="136">
        <f t="shared" si="60"/>
        <v>-1</v>
      </c>
      <c r="L214" s="136">
        <f t="shared" si="61"/>
        <v>0</v>
      </c>
      <c r="M214" s="136">
        <f t="shared" si="62"/>
        <v>5</v>
      </c>
      <c r="N214" s="136">
        <f t="shared" si="63"/>
        <v>5</v>
      </c>
      <c r="O214" s="136">
        <f t="shared" si="64"/>
        <v>0</v>
      </c>
      <c r="P214" s="136">
        <f t="shared" si="65"/>
        <v>0</v>
      </c>
      <c r="Q214" s="136"/>
      <c r="R214" s="89"/>
      <c r="S214" s="138">
        <v>1</v>
      </c>
      <c r="T214" s="52" t="s">
        <v>196</v>
      </c>
      <c r="U214" s="56" t="s">
        <v>157</v>
      </c>
      <c r="V214" s="52" t="s">
        <v>166</v>
      </c>
      <c r="X214" s="52" t="s">
        <v>66</v>
      </c>
    </row>
    <row r="215" spans="1:24" ht="19.5" customHeight="1">
      <c r="A215" s="64">
        <v>8</v>
      </c>
      <c r="B215" s="65" t="s">
        <v>343</v>
      </c>
      <c r="C215" s="136">
        <f t="shared" si="57"/>
        <v>5</v>
      </c>
      <c r="D215" s="136"/>
      <c r="E215" s="136">
        <v>5</v>
      </c>
      <c r="F215" s="136">
        <v>0</v>
      </c>
      <c r="G215" s="136">
        <f t="shared" si="58"/>
        <v>5</v>
      </c>
      <c r="H215" s="150">
        <v>5</v>
      </c>
      <c r="I215" s="140"/>
      <c r="J215" s="136">
        <f t="shared" si="59"/>
        <v>0</v>
      </c>
      <c r="K215" s="136">
        <f t="shared" si="60"/>
        <v>0</v>
      </c>
      <c r="L215" s="136">
        <f t="shared" si="61"/>
        <v>0</v>
      </c>
      <c r="M215" s="136">
        <f t="shared" si="62"/>
        <v>5</v>
      </c>
      <c r="N215" s="136">
        <f t="shared" si="63"/>
        <v>5</v>
      </c>
      <c r="O215" s="136">
        <f t="shared" si="64"/>
        <v>0</v>
      </c>
      <c r="P215" s="136">
        <f t="shared" si="65"/>
        <v>0</v>
      </c>
      <c r="Q215" s="136"/>
      <c r="R215" s="89"/>
      <c r="S215" s="138">
        <v>1</v>
      </c>
      <c r="T215" s="52" t="s">
        <v>196</v>
      </c>
      <c r="U215" s="56" t="s">
        <v>157</v>
      </c>
      <c r="V215" s="52" t="s">
        <v>166</v>
      </c>
      <c r="X215" s="52" t="s">
        <v>53</v>
      </c>
    </row>
    <row r="216" spans="1:24" ht="19.5" customHeight="1">
      <c r="A216" s="64">
        <v>9</v>
      </c>
      <c r="B216" s="65" t="s">
        <v>344</v>
      </c>
      <c r="C216" s="136">
        <f t="shared" si="57"/>
        <v>5</v>
      </c>
      <c r="D216" s="136"/>
      <c r="E216" s="136">
        <v>5</v>
      </c>
      <c r="F216" s="136">
        <v>0</v>
      </c>
      <c r="G216" s="136">
        <f t="shared" si="58"/>
        <v>6</v>
      </c>
      <c r="H216" s="136">
        <v>6</v>
      </c>
      <c r="I216" s="140"/>
      <c r="J216" s="136">
        <f t="shared" si="59"/>
        <v>-1</v>
      </c>
      <c r="K216" s="136">
        <f t="shared" si="60"/>
        <v>-1</v>
      </c>
      <c r="L216" s="136">
        <f t="shared" si="61"/>
        <v>0</v>
      </c>
      <c r="M216" s="136">
        <f t="shared" si="62"/>
        <v>5</v>
      </c>
      <c r="N216" s="136">
        <f t="shared" si="63"/>
        <v>5</v>
      </c>
      <c r="O216" s="136">
        <f t="shared" si="64"/>
        <v>0</v>
      </c>
      <c r="P216" s="136">
        <f t="shared" si="65"/>
        <v>0</v>
      </c>
      <c r="Q216" s="136"/>
      <c r="R216" s="89"/>
      <c r="S216" s="138">
        <v>1</v>
      </c>
      <c r="T216" s="52" t="s">
        <v>196</v>
      </c>
      <c r="U216" s="56" t="s">
        <v>157</v>
      </c>
      <c r="V216" s="52" t="s">
        <v>166</v>
      </c>
      <c r="X216" s="52" t="s">
        <v>52</v>
      </c>
    </row>
    <row r="217" spans="1:24" ht="19.5" customHeight="1">
      <c r="A217" s="64">
        <v>10</v>
      </c>
      <c r="B217" s="65" t="s">
        <v>345</v>
      </c>
      <c r="C217" s="136">
        <f t="shared" si="57"/>
        <v>5</v>
      </c>
      <c r="D217" s="136"/>
      <c r="E217" s="136">
        <v>5</v>
      </c>
      <c r="F217" s="136">
        <v>0</v>
      </c>
      <c r="G217" s="136">
        <f t="shared" si="58"/>
        <v>5</v>
      </c>
      <c r="H217" s="150">
        <v>5</v>
      </c>
      <c r="I217" s="140"/>
      <c r="J217" s="136">
        <f t="shared" si="59"/>
        <v>0</v>
      </c>
      <c r="K217" s="136">
        <f t="shared" si="60"/>
        <v>0</v>
      </c>
      <c r="L217" s="136">
        <f t="shared" si="61"/>
        <v>0</v>
      </c>
      <c r="M217" s="136">
        <f t="shared" si="62"/>
        <v>5</v>
      </c>
      <c r="N217" s="136">
        <f t="shared" si="63"/>
        <v>5</v>
      </c>
      <c r="O217" s="136">
        <f t="shared" si="64"/>
        <v>0</v>
      </c>
      <c r="P217" s="136">
        <f t="shared" si="65"/>
        <v>0</v>
      </c>
      <c r="Q217" s="136"/>
      <c r="R217" s="89"/>
      <c r="S217" s="138">
        <v>1</v>
      </c>
      <c r="T217" s="52" t="s">
        <v>196</v>
      </c>
      <c r="U217" s="56" t="s">
        <v>157</v>
      </c>
      <c r="V217" s="52" t="s">
        <v>166</v>
      </c>
      <c r="X217" s="52" t="s">
        <v>62</v>
      </c>
    </row>
    <row r="218" spans="1:24" ht="19.5" customHeight="1">
      <c r="A218" s="64">
        <v>11</v>
      </c>
      <c r="B218" s="65" t="s">
        <v>346</v>
      </c>
      <c r="C218" s="136">
        <f t="shared" si="57"/>
        <v>5</v>
      </c>
      <c r="D218" s="136"/>
      <c r="E218" s="136">
        <v>5</v>
      </c>
      <c r="F218" s="136">
        <v>0</v>
      </c>
      <c r="G218" s="136">
        <f t="shared" si="58"/>
        <v>5</v>
      </c>
      <c r="H218" s="150">
        <v>5</v>
      </c>
      <c r="I218" s="140"/>
      <c r="J218" s="136">
        <f t="shared" si="59"/>
        <v>0</v>
      </c>
      <c r="K218" s="136">
        <f t="shared" si="60"/>
        <v>0</v>
      </c>
      <c r="L218" s="136">
        <f t="shared" si="61"/>
        <v>0</v>
      </c>
      <c r="M218" s="136">
        <f t="shared" si="62"/>
        <v>5</v>
      </c>
      <c r="N218" s="136">
        <f t="shared" si="63"/>
        <v>5</v>
      </c>
      <c r="O218" s="136">
        <f t="shared" si="64"/>
        <v>0</v>
      </c>
      <c r="P218" s="136">
        <f t="shared" si="65"/>
        <v>0</v>
      </c>
      <c r="Q218" s="136"/>
      <c r="R218" s="89"/>
      <c r="S218" s="138">
        <v>1</v>
      </c>
      <c r="T218" s="52" t="s">
        <v>196</v>
      </c>
      <c r="U218" s="56" t="s">
        <v>157</v>
      </c>
      <c r="V218" s="52" t="s">
        <v>166</v>
      </c>
      <c r="X218" s="52" t="s">
        <v>70</v>
      </c>
    </row>
    <row r="219" spans="1:24" ht="19.5" customHeight="1">
      <c r="A219" s="64">
        <v>12</v>
      </c>
      <c r="B219" s="65" t="s">
        <v>347</v>
      </c>
      <c r="C219" s="136">
        <f t="shared" si="57"/>
        <v>6</v>
      </c>
      <c r="D219" s="136">
        <v>1</v>
      </c>
      <c r="E219" s="136">
        <v>5</v>
      </c>
      <c r="F219" s="136">
        <v>0</v>
      </c>
      <c r="G219" s="136">
        <f t="shared" si="58"/>
        <v>5</v>
      </c>
      <c r="H219" s="150">
        <v>5</v>
      </c>
      <c r="I219" s="140"/>
      <c r="J219" s="136">
        <f t="shared" si="59"/>
        <v>1</v>
      </c>
      <c r="K219" s="136">
        <f t="shared" si="60"/>
        <v>1</v>
      </c>
      <c r="L219" s="136">
        <f t="shared" si="61"/>
        <v>0</v>
      </c>
      <c r="M219" s="136">
        <f t="shared" si="62"/>
        <v>6</v>
      </c>
      <c r="N219" s="136">
        <f t="shared" si="63"/>
        <v>6</v>
      </c>
      <c r="O219" s="136">
        <f t="shared" si="64"/>
        <v>0</v>
      </c>
      <c r="P219" s="136">
        <f t="shared" si="65"/>
        <v>0</v>
      </c>
      <c r="Q219" s="136"/>
      <c r="R219" s="89"/>
      <c r="S219" s="138">
        <v>1</v>
      </c>
      <c r="T219" s="52" t="s">
        <v>196</v>
      </c>
      <c r="U219" s="56" t="s">
        <v>157</v>
      </c>
      <c r="V219" s="52" t="s">
        <v>166</v>
      </c>
      <c r="X219" s="52" t="s">
        <v>54</v>
      </c>
    </row>
    <row r="220" spans="1:24" ht="19.5" customHeight="1">
      <c r="A220" s="64">
        <v>13</v>
      </c>
      <c r="B220" s="65" t="s">
        <v>348</v>
      </c>
      <c r="C220" s="136">
        <f t="shared" si="57"/>
        <v>5</v>
      </c>
      <c r="D220" s="136"/>
      <c r="E220" s="136">
        <v>5</v>
      </c>
      <c r="F220" s="136">
        <v>0</v>
      </c>
      <c r="G220" s="136">
        <f t="shared" si="58"/>
        <v>5</v>
      </c>
      <c r="H220" s="150">
        <v>5</v>
      </c>
      <c r="I220" s="140"/>
      <c r="J220" s="136">
        <f t="shared" si="59"/>
        <v>0</v>
      </c>
      <c r="K220" s="136">
        <f t="shared" si="60"/>
        <v>0</v>
      </c>
      <c r="L220" s="136">
        <f t="shared" si="61"/>
        <v>0</v>
      </c>
      <c r="M220" s="136">
        <f t="shared" si="62"/>
        <v>5</v>
      </c>
      <c r="N220" s="136">
        <f t="shared" si="63"/>
        <v>5</v>
      </c>
      <c r="O220" s="136">
        <f t="shared" si="64"/>
        <v>0</v>
      </c>
      <c r="P220" s="136">
        <f t="shared" si="65"/>
        <v>0</v>
      </c>
      <c r="Q220" s="136"/>
      <c r="R220" s="89"/>
      <c r="S220" s="138">
        <v>1</v>
      </c>
      <c r="T220" s="52" t="s">
        <v>196</v>
      </c>
      <c r="U220" s="56" t="s">
        <v>157</v>
      </c>
      <c r="V220" s="52" t="s">
        <v>166</v>
      </c>
      <c r="X220" s="52" t="s">
        <v>61</v>
      </c>
    </row>
    <row r="221" spans="1:24" ht="19.5" customHeight="1">
      <c r="A221" s="64">
        <v>14</v>
      </c>
      <c r="B221" s="65" t="s">
        <v>349</v>
      </c>
      <c r="C221" s="136">
        <f t="shared" si="57"/>
        <v>8</v>
      </c>
      <c r="D221" s="136">
        <v>1</v>
      </c>
      <c r="E221" s="136">
        <v>7</v>
      </c>
      <c r="F221" s="136">
        <v>0</v>
      </c>
      <c r="G221" s="136">
        <f t="shared" si="58"/>
        <v>8</v>
      </c>
      <c r="H221" s="150">
        <v>8</v>
      </c>
      <c r="I221" s="140"/>
      <c r="J221" s="136">
        <f t="shared" si="59"/>
        <v>0</v>
      </c>
      <c r="K221" s="136">
        <f t="shared" si="60"/>
        <v>0</v>
      </c>
      <c r="L221" s="136">
        <f t="shared" si="61"/>
        <v>0</v>
      </c>
      <c r="M221" s="136">
        <f t="shared" si="62"/>
        <v>8</v>
      </c>
      <c r="N221" s="136">
        <f t="shared" si="63"/>
        <v>8</v>
      </c>
      <c r="O221" s="136">
        <f t="shared" si="64"/>
        <v>0</v>
      </c>
      <c r="P221" s="136">
        <f t="shared" si="65"/>
        <v>0</v>
      </c>
      <c r="Q221" s="136"/>
      <c r="R221" s="89"/>
      <c r="S221" s="138">
        <v>1</v>
      </c>
      <c r="T221" s="52" t="s">
        <v>196</v>
      </c>
      <c r="U221" s="56" t="s">
        <v>157</v>
      </c>
      <c r="V221" s="52" t="s">
        <v>166</v>
      </c>
      <c r="X221" s="52" t="s">
        <v>59</v>
      </c>
    </row>
    <row r="222" spans="1:24" ht="19.5" customHeight="1">
      <c r="A222" s="64">
        <v>15</v>
      </c>
      <c r="B222" s="65" t="s">
        <v>350</v>
      </c>
      <c r="C222" s="136">
        <f t="shared" si="57"/>
        <v>5</v>
      </c>
      <c r="D222" s="136"/>
      <c r="E222" s="136">
        <v>5</v>
      </c>
      <c r="F222" s="136">
        <v>0</v>
      </c>
      <c r="G222" s="136">
        <f t="shared" si="58"/>
        <v>5</v>
      </c>
      <c r="H222" s="150">
        <v>5</v>
      </c>
      <c r="I222" s="140"/>
      <c r="J222" s="136">
        <f t="shared" si="59"/>
        <v>0</v>
      </c>
      <c r="K222" s="136">
        <f t="shared" si="60"/>
        <v>0</v>
      </c>
      <c r="L222" s="136">
        <f t="shared" si="61"/>
        <v>0</v>
      </c>
      <c r="M222" s="136">
        <f t="shared" si="62"/>
        <v>5</v>
      </c>
      <c r="N222" s="136">
        <f t="shared" si="63"/>
        <v>5</v>
      </c>
      <c r="O222" s="136">
        <f t="shared" si="64"/>
        <v>0</v>
      </c>
      <c r="P222" s="136">
        <f t="shared" si="65"/>
        <v>0</v>
      </c>
      <c r="Q222" s="136"/>
      <c r="R222" s="89"/>
      <c r="S222" s="138">
        <v>1</v>
      </c>
      <c r="T222" s="52" t="s">
        <v>196</v>
      </c>
      <c r="U222" s="56" t="s">
        <v>157</v>
      </c>
      <c r="V222" s="52" t="s">
        <v>166</v>
      </c>
      <c r="X222" s="52" t="s">
        <v>59</v>
      </c>
    </row>
    <row r="223" spans="1:24" ht="19.5" customHeight="1">
      <c r="A223" s="64">
        <v>16</v>
      </c>
      <c r="B223" s="65" t="s">
        <v>351</v>
      </c>
      <c r="C223" s="136">
        <f t="shared" si="57"/>
        <v>3</v>
      </c>
      <c r="D223" s="136"/>
      <c r="E223" s="136">
        <v>3</v>
      </c>
      <c r="F223" s="136">
        <v>0</v>
      </c>
      <c r="G223" s="136">
        <f t="shared" si="58"/>
        <v>3</v>
      </c>
      <c r="H223" s="136">
        <v>3</v>
      </c>
      <c r="I223" s="140"/>
      <c r="J223" s="136">
        <f t="shared" si="59"/>
        <v>0</v>
      </c>
      <c r="K223" s="136">
        <f t="shared" si="60"/>
        <v>0</v>
      </c>
      <c r="L223" s="136">
        <f t="shared" si="61"/>
        <v>0</v>
      </c>
      <c r="M223" s="136">
        <f t="shared" si="62"/>
        <v>3</v>
      </c>
      <c r="N223" s="136">
        <f t="shared" si="63"/>
        <v>3</v>
      </c>
      <c r="O223" s="136">
        <f t="shared" si="64"/>
        <v>0</v>
      </c>
      <c r="P223" s="136">
        <f t="shared" si="65"/>
        <v>0</v>
      </c>
      <c r="Q223" s="136"/>
      <c r="R223" s="89"/>
      <c r="S223" s="138">
        <v>1</v>
      </c>
      <c r="T223" s="52" t="s">
        <v>196</v>
      </c>
      <c r="U223" s="56" t="s">
        <v>157</v>
      </c>
      <c r="V223" s="52" t="s">
        <v>166</v>
      </c>
      <c r="X223" s="52" t="s">
        <v>198</v>
      </c>
    </row>
    <row r="224" spans="1:24" ht="19.5" customHeight="1">
      <c r="A224" s="64">
        <v>17</v>
      </c>
      <c r="B224" s="65" t="s">
        <v>352</v>
      </c>
      <c r="C224" s="136">
        <f t="shared" si="57"/>
        <v>3</v>
      </c>
      <c r="D224" s="136"/>
      <c r="E224" s="136">
        <v>3</v>
      </c>
      <c r="F224" s="136">
        <v>0</v>
      </c>
      <c r="G224" s="136">
        <f t="shared" si="58"/>
        <v>3</v>
      </c>
      <c r="H224" s="136">
        <v>3</v>
      </c>
      <c r="I224" s="140"/>
      <c r="J224" s="136">
        <f t="shared" si="59"/>
        <v>0</v>
      </c>
      <c r="K224" s="136">
        <f t="shared" si="60"/>
        <v>0</v>
      </c>
      <c r="L224" s="136">
        <f t="shared" si="61"/>
        <v>0</v>
      </c>
      <c r="M224" s="136">
        <f t="shared" si="62"/>
        <v>3</v>
      </c>
      <c r="N224" s="136">
        <f t="shared" si="63"/>
        <v>3</v>
      </c>
      <c r="O224" s="136">
        <f t="shared" si="64"/>
        <v>0</v>
      </c>
      <c r="P224" s="136">
        <f t="shared" si="65"/>
        <v>0</v>
      </c>
      <c r="Q224" s="136"/>
      <c r="R224" s="89"/>
      <c r="S224" s="138">
        <v>1</v>
      </c>
      <c r="T224" s="52" t="s">
        <v>196</v>
      </c>
      <c r="U224" s="56" t="s">
        <v>157</v>
      </c>
      <c r="V224" s="52" t="s">
        <v>166</v>
      </c>
      <c r="X224" s="52" t="s">
        <v>55</v>
      </c>
    </row>
    <row r="225" spans="1:24" ht="19.5" customHeight="1">
      <c r="A225" s="64">
        <v>18</v>
      </c>
      <c r="B225" s="65" t="s">
        <v>353</v>
      </c>
      <c r="C225" s="136">
        <f t="shared" si="57"/>
        <v>3</v>
      </c>
      <c r="D225" s="136"/>
      <c r="E225" s="136">
        <v>3</v>
      </c>
      <c r="F225" s="136">
        <v>0</v>
      </c>
      <c r="G225" s="136">
        <f t="shared" si="58"/>
        <v>3</v>
      </c>
      <c r="H225" s="150">
        <v>3</v>
      </c>
      <c r="I225" s="140"/>
      <c r="J225" s="136">
        <f t="shared" si="59"/>
        <v>0</v>
      </c>
      <c r="K225" s="136">
        <f t="shared" si="60"/>
        <v>0</v>
      </c>
      <c r="L225" s="136">
        <f t="shared" si="61"/>
        <v>0</v>
      </c>
      <c r="M225" s="136">
        <f t="shared" si="62"/>
        <v>3</v>
      </c>
      <c r="N225" s="136">
        <f t="shared" si="63"/>
        <v>3</v>
      </c>
      <c r="O225" s="136">
        <f t="shared" si="64"/>
        <v>0</v>
      </c>
      <c r="P225" s="136">
        <f t="shared" si="65"/>
        <v>0</v>
      </c>
      <c r="Q225" s="136"/>
      <c r="R225" s="89"/>
      <c r="S225" s="138">
        <v>1</v>
      </c>
      <c r="T225" s="52" t="s">
        <v>196</v>
      </c>
      <c r="U225" s="56" t="s">
        <v>157</v>
      </c>
      <c r="V225" s="52" t="s">
        <v>166</v>
      </c>
      <c r="X225" s="52" t="s">
        <v>56</v>
      </c>
    </row>
    <row r="226" spans="1:24" ht="19.5" customHeight="1">
      <c r="A226" s="64">
        <v>19</v>
      </c>
      <c r="B226" s="65" t="s">
        <v>354</v>
      </c>
      <c r="C226" s="136">
        <f t="shared" si="57"/>
        <v>3</v>
      </c>
      <c r="D226" s="136"/>
      <c r="E226" s="136">
        <v>3</v>
      </c>
      <c r="F226" s="136">
        <v>0</v>
      </c>
      <c r="G226" s="136">
        <f t="shared" si="58"/>
        <v>3</v>
      </c>
      <c r="H226" s="150">
        <v>3</v>
      </c>
      <c r="I226" s="140"/>
      <c r="J226" s="136">
        <f t="shared" si="59"/>
        <v>0</v>
      </c>
      <c r="K226" s="136">
        <f t="shared" si="60"/>
        <v>0</v>
      </c>
      <c r="L226" s="136">
        <f t="shared" si="61"/>
        <v>0</v>
      </c>
      <c r="M226" s="136">
        <f t="shared" si="62"/>
        <v>3</v>
      </c>
      <c r="N226" s="136">
        <f t="shared" si="63"/>
        <v>3</v>
      </c>
      <c r="O226" s="136">
        <f t="shared" si="64"/>
        <v>0</v>
      </c>
      <c r="P226" s="136">
        <f t="shared" si="65"/>
        <v>0</v>
      </c>
      <c r="Q226" s="136"/>
      <c r="R226" s="89"/>
      <c r="S226" s="138">
        <v>1</v>
      </c>
      <c r="T226" s="52" t="s">
        <v>196</v>
      </c>
      <c r="U226" s="56" t="s">
        <v>157</v>
      </c>
      <c r="V226" s="52" t="s">
        <v>166</v>
      </c>
      <c r="X226" s="52" t="s">
        <v>52</v>
      </c>
    </row>
    <row r="227" spans="1:24" ht="19.5" customHeight="1">
      <c r="A227" s="64">
        <v>20</v>
      </c>
      <c r="B227" s="65" t="s">
        <v>355</v>
      </c>
      <c r="C227" s="136">
        <f t="shared" si="57"/>
        <v>3</v>
      </c>
      <c r="D227" s="136"/>
      <c r="E227" s="136">
        <v>3</v>
      </c>
      <c r="F227" s="136">
        <v>0</v>
      </c>
      <c r="G227" s="136">
        <f t="shared" si="58"/>
        <v>3</v>
      </c>
      <c r="H227" s="150">
        <v>3</v>
      </c>
      <c r="I227" s="140"/>
      <c r="J227" s="136">
        <f t="shared" si="59"/>
        <v>0</v>
      </c>
      <c r="K227" s="136">
        <f t="shared" si="60"/>
        <v>0</v>
      </c>
      <c r="L227" s="136">
        <f t="shared" si="61"/>
        <v>0</v>
      </c>
      <c r="M227" s="136">
        <f t="shared" si="62"/>
        <v>3</v>
      </c>
      <c r="N227" s="136">
        <f t="shared" si="63"/>
        <v>3</v>
      </c>
      <c r="O227" s="136">
        <f t="shared" si="64"/>
        <v>0</v>
      </c>
      <c r="P227" s="136">
        <f t="shared" si="65"/>
        <v>0</v>
      </c>
      <c r="Q227" s="136"/>
      <c r="R227" s="89"/>
      <c r="S227" s="138">
        <v>1</v>
      </c>
      <c r="T227" s="52" t="s">
        <v>196</v>
      </c>
      <c r="U227" s="56" t="s">
        <v>157</v>
      </c>
      <c r="V227" s="52" t="s">
        <v>166</v>
      </c>
      <c r="X227" s="52" t="s">
        <v>314</v>
      </c>
    </row>
    <row r="228" spans="1:24" ht="19.5" customHeight="1">
      <c r="A228" s="64">
        <v>21</v>
      </c>
      <c r="B228" s="65" t="s">
        <v>356</v>
      </c>
      <c r="C228" s="136">
        <f t="shared" si="57"/>
        <v>3</v>
      </c>
      <c r="D228" s="136"/>
      <c r="E228" s="136">
        <v>3</v>
      </c>
      <c r="F228" s="136">
        <v>0</v>
      </c>
      <c r="G228" s="136">
        <f t="shared" si="58"/>
        <v>3</v>
      </c>
      <c r="H228" s="150">
        <v>3</v>
      </c>
      <c r="I228" s="140"/>
      <c r="J228" s="136">
        <f t="shared" si="59"/>
        <v>0</v>
      </c>
      <c r="K228" s="136">
        <f t="shared" si="60"/>
        <v>0</v>
      </c>
      <c r="L228" s="136">
        <f t="shared" si="61"/>
        <v>0</v>
      </c>
      <c r="M228" s="136">
        <f t="shared" si="62"/>
        <v>3</v>
      </c>
      <c r="N228" s="136">
        <f t="shared" si="63"/>
        <v>3</v>
      </c>
      <c r="O228" s="136">
        <f t="shared" si="64"/>
        <v>0</v>
      </c>
      <c r="P228" s="136">
        <f t="shared" si="65"/>
        <v>0</v>
      </c>
      <c r="Q228" s="136"/>
      <c r="R228" s="89"/>
      <c r="S228" s="138">
        <v>1</v>
      </c>
      <c r="T228" s="52" t="s">
        <v>196</v>
      </c>
      <c r="U228" s="56" t="s">
        <v>157</v>
      </c>
      <c r="V228" s="52" t="s">
        <v>166</v>
      </c>
      <c r="X228" s="52" t="s">
        <v>54</v>
      </c>
    </row>
    <row r="229" spans="1:24" ht="19.5" customHeight="1">
      <c r="A229" s="64">
        <v>22</v>
      </c>
      <c r="B229" s="65" t="s">
        <v>357</v>
      </c>
      <c r="C229" s="136">
        <f t="shared" si="57"/>
        <v>3</v>
      </c>
      <c r="D229" s="136"/>
      <c r="E229" s="136">
        <v>3</v>
      </c>
      <c r="F229" s="136">
        <v>0</v>
      </c>
      <c r="G229" s="136">
        <f t="shared" si="58"/>
        <v>5</v>
      </c>
      <c r="H229" s="150">
        <v>5</v>
      </c>
      <c r="I229" s="140"/>
      <c r="J229" s="136">
        <f t="shared" si="59"/>
        <v>-2</v>
      </c>
      <c r="K229" s="136">
        <f t="shared" si="60"/>
        <v>-2</v>
      </c>
      <c r="L229" s="136">
        <f t="shared" si="61"/>
        <v>0</v>
      </c>
      <c r="M229" s="136">
        <f t="shared" si="62"/>
        <v>3</v>
      </c>
      <c r="N229" s="136">
        <f t="shared" si="63"/>
        <v>3</v>
      </c>
      <c r="O229" s="136">
        <f t="shared" si="64"/>
        <v>0</v>
      </c>
      <c r="P229" s="136">
        <f t="shared" si="65"/>
        <v>0</v>
      </c>
      <c r="Q229" s="136"/>
      <c r="R229" s="89"/>
      <c r="S229" s="138">
        <v>1</v>
      </c>
      <c r="T229" s="52" t="s">
        <v>196</v>
      </c>
      <c r="U229" s="56" t="s">
        <v>157</v>
      </c>
      <c r="V229" s="52" t="s">
        <v>166</v>
      </c>
      <c r="X229" s="52" t="s">
        <v>66</v>
      </c>
    </row>
    <row r="230" spans="1:24" ht="19.5" customHeight="1">
      <c r="A230" s="64">
        <v>23</v>
      </c>
      <c r="B230" s="65" t="s">
        <v>358</v>
      </c>
      <c r="C230" s="136">
        <f t="shared" si="57"/>
        <v>3</v>
      </c>
      <c r="D230" s="136"/>
      <c r="E230" s="136">
        <v>3</v>
      </c>
      <c r="F230" s="136">
        <v>0</v>
      </c>
      <c r="G230" s="136">
        <f t="shared" si="58"/>
        <v>3</v>
      </c>
      <c r="H230" s="136">
        <v>3</v>
      </c>
      <c r="I230" s="140"/>
      <c r="J230" s="136">
        <f t="shared" si="59"/>
        <v>0</v>
      </c>
      <c r="K230" s="136">
        <f t="shared" si="60"/>
        <v>0</v>
      </c>
      <c r="L230" s="136">
        <f t="shared" si="61"/>
        <v>0</v>
      </c>
      <c r="M230" s="136">
        <f t="shared" si="62"/>
        <v>3</v>
      </c>
      <c r="N230" s="136">
        <f t="shared" si="63"/>
        <v>3</v>
      </c>
      <c r="O230" s="136">
        <f t="shared" si="64"/>
        <v>0</v>
      </c>
      <c r="P230" s="136">
        <f t="shared" si="65"/>
        <v>0</v>
      </c>
      <c r="Q230" s="136"/>
      <c r="R230" s="89"/>
      <c r="S230" s="138">
        <v>1</v>
      </c>
      <c r="T230" s="52" t="s">
        <v>196</v>
      </c>
      <c r="U230" s="56" t="s">
        <v>157</v>
      </c>
      <c r="V230" s="52" t="s">
        <v>166</v>
      </c>
      <c r="X230" s="52" t="s">
        <v>62</v>
      </c>
    </row>
    <row r="231" spans="1:24" ht="19.5" customHeight="1">
      <c r="A231" s="64">
        <v>24</v>
      </c>
      <c r="B231" s="65" t="s">
        <v>359</v>
      </c>
      <c r="C231" s="136">
        <f t="shared" si="57"/>
        <v>3</v>
      </c>
      <c r="D231" s="136"/>
      <c r="E231" s="136">
        <v>3</v>
      </c>
      <c r="F231" s="136">
        <v>0</v>
      </c>
      <c r="G231" s="136">
        <f t="shared" si="58"/>
        <v>3</v>
      </c>
      <c r="H231" s="150">
        <v>3</v>
      </c>
      <c r="I231" s="140"/>
      <c r="J231" s="136">
        <f t="shared" si="59"/>
        <v>0</v>
      </c>
      <c r="K231" s="136">
        <f t="shared" si="60"/>
        <v>0</v>
      </c>
      <c r="L231" s="136">
        <f t="shared" si="61"/>
        <v>0</v>
      </c>
      <c r="M231" s="136">
        <f t="shared" si="62"/>
        <v>3</v>
      </c>
      <c r="N231" s="136">
        <f t="shared" si="63"/>
        <v>3</v>
      </c>
      <c r="O231" s="136">
        <f t="shared" si="64"/>
        <v>0</v>
      </c>
      <c r="P231" s="136">
        <f t="shared" si="65"/>
        <v>0</v>
      </c>
      <c r="Q231" s="136"/>
      <c r="R231" s="89"/>
      <c r="S231" s="138">
        <v>1</v>
      </c>
      <c r="T231" s="52" t="s">
        <v>196</v>
      </c>
      <c r="U231" s="56" t="s">
        <v>157</v>
      </c>
      <c r="V231" s="52" t="s">
        <v>166</v>
      </c>
      <c r="X231" s="52" t="s">
        <v>60</v>
      </c>
    </row>
    <row r="232" spans="1:24" ht="19.5" customHeight="1">
      <c r="A232" s="64">
        <v>25</v>
      </c>
      <c r="B232" s="65" t="s">
        <v>360</v>
      </c>
      <c r="C232" s="136">
        <f t="shared" si="57"/>
        <v>3</v>
      </c>
      <c r="D232" s="136"/>
      <c r="E232" s="136">
        <v>3</v>
      </c>
      <c r="F232" s="136">
        <v>0</v>
      </c>
      <c r="G232" s="136">
        <f t="shared" si="58"/>
        <v>3</v>
      </c>
      <c r="H232" s="150">
        <v>3</v>
      </c>
      <c r="I232" s="140"/>
      <c r="J232" s="136">
        <f t="shared" si="59"/>
        <v>0</v>
      </c>
      <c r="K232" s="136">
        <f t="shared" si="60"/>
        <v>0</v>
      </c>
      <c r="L232" s="136">
        <f t="shared" si="61"/>
        <v>0</v>
      </c>
      <c r="M232" s="136">
        <f t="shared" si="62"/>
        <v>3</v>
      </c>
      <c r="N232" s="136">
        <f t="shared" si="63"/>
        <v>3</v>
      </c>
      <c r="O232" s="136">
        <f t="shared" si="64"/>
        <v>0</v>
      </c>
      <c r="P232" s="136">
        <f t="shared" si="65"/>
        <v>0</v>
      </c>
      <c r="Q232" s="136"/>
      <c r="R232" s="89"/>
      <c r="S232" s="138">
        <v>1</v>
      </c>
      <c r="T232" s="52" t="s">
        <v>196</v>
      </c>
      <c r="U232" s="56" t="s">
        <v>157</v>
      </c>
      <c r="V232" s="52" t="s">
        <v>166</v>
      </c>
      <c r="X232" s="52" t="s">
        <v>61</v>
      </c>
    </row>
    <row r="233" spans="1:24" ht="19.5" customHeight="1">
      <c r="A233" s="64">
        <v>26</v>
      </c>
      <c r="B233" s="65" t="s">
        <v>361</v>
      </c>
      <c r="C233" s="136">
        <f t="shared" si="57"/>
        <v>3</v>
      </c>
      <c r="D233" s="136"/>
      <c r="E233" s="136">
        <v>3</v>
      </c>
      <c r="F233" s="136">
        <v>0</v>
      </c>
      <c r="G233" s="136">
        <f t="shared" si="58"/>
        <v>3</v>
      </c>
      <c r="H233" s="136">
        <v>3</v>
      </c>
      <c r="I233" s="134"/>
      <c r="J233" s="136">
        <f t="shared" si="59"/>
        <v>0</v>
      </c>
      <c r="K233" s="136">
        <f t="shared" si="60"/>
        <v>0</v>
      </c>
      <c r="L233" s="136">
        <f t="shared" si="61"/>
        <v>0</v>
      </c>
      <c r="M233" s="136">
        <f t="shared" si="62"/>
        <v>3</v>
      </c>
      <c r="N233" s="136">
        <f t="shared" si="63"/>
        <v>3</v>
      </c>
      <c r="O233" s="136">
        <f t="shared" si="64"/>
        <v>0</v>
      </c>
      <c r="P233" s="136">
        <f t="shared" si="65"/>
        <v>0</v>
      </c>
      <c r="Q233" s="108"/>
      <c r="R233" s="146"/>
      <c r="S233" s="138">
        <v>1</v>
      </c>
      <c r="T233" s="52" t="s">
        <v>196</v>
      </c>
      <c r="U233" s="56" t="s">
        <v>157</v>
      </c>
      <c r="V233" s="52" t="s">
        <v>166</v>
      </c>
      <c r="X233" s="52" t="s">
        <v>70</v>
      </c>
    </row>
    <row r="234" spans="1:24" ht="19.5" customHeight="1">
      <c r="A234" s="64">
        <v>27</v>
      </c>
      <c r="B234" s="65" t="s">
        <v>362</v>
      </c>
      <c r="C234" s="136">
        <f t="shared" si="57"/>
        <v>3</v>
      </c>
      <c r="D234" s="136"/>
      <c r="E234" s="136">
        <v>3</v>
      </c>
      <c r="F234" s="136">
        <v>0</v>
      </c>
      <c r="G234" s="136">
        <f t="shared" si="58"/>
        <v>3</v>
      </c>
      <c r="H234" s="150">
        <v>3</v>
      </c>
      <c r="I234" s="140"/>
      <c r="J234" s="136">
        <f t="shared" si="59"/>
        <v>0</v>
      </c>
      <c r="K234" s="136">
        <f t="shared" si="60"/>
        <v>0</v>
      </c>
      <c r="L234" s="136">
        <f t="shared" si="61"/>
        <v>0</v>
      </c>
      <c r="M234" s="136">
        <f t="shared" si="62"/>
        <v>3</v>
      </c>
      <c r="N234" s="136">
        <f t="shared" si="63"/>
        <v>3</v>
      </c>
      <c r="O234" s="136">
        <f t="shared" si="64"/>
        <v>0</v>
      </c>
      <c r="P234" s="136">
        <f t="shared" si="65"/>
        <v>0</v>
      </c>
      <c r="Q234" s="136"/>
      <c r="R234" s="89"/>
      <c r="S234" s="138">
        <v>1</v>
      </c>
      <c r="T234" s="52" t="s">
        <v>196</v>
      </c>
      <c r="U234" s="56" t="s">
        <v>157</v>
      </c>
      <c r="V234" s="52" t="s">
        <v>166</v>
      </c>
      <c r="X234" s="52" t="s">
        <v>58</v>
      </c>
    </row>
    <row r="235" spans="1:24" ht="19.5" customHeight="1">
      <c r="A235" s="64">
        <v>28</v>
      </c>
      <c r="B235" s="65" t="s">
        <v>363</v>
      </c>
      <c r="C235" s="136">
        <f t="shared" si="57"/>
        <v>5</v>
      </c>
      <c r="D235" s="136"/>
      <c r="E235" s="136">
        <v>5</v>
      </c>
      <c r="F235" s="136">
        <v>0</v>
      </c>
      <c r="G235" s="136">
        <f t="shared" si="58"/>
        <v>7</v>
      </c>
      <c r="H235" s="150">
        <v>7</v>
      </c>
      <c r="I235" s="140"/>
      <c r="J235" s="136">
        <f t="shared" si="59"/>
        <v>-2</v>
      </c>
      <c r="K235" s="136">
        <f t="shared" si="60"/>
        <v>-2</v>
      </c>
      <c r="L235" s="136">
        <f t="shared" si="61"/>
        <v>0</v>
      </c>
      <c r="M235" s="136">
        <f t="shared" si="62"/>
        <v>5</v>
      </c>
      <c r="N235" s="136">
        <f t="shared" si="63"/>
        <v>5</v>
      </c>
      <c r="O235" s="136">
        <f t="shared" si="64"/>
        <v>0</v>
      </c>
      <c r="P235" s="136">
        <f t="shared" si="65"/>
        <v>0</v>
      </c>
      <c r="Q235" s="136"/>
      <c r="R235" s="89"/>
      <c r="S235" s="138">
        <v>1</v>
      </c>
      <c r="T235" s="52" t="s">
        <v>196</v>
      </c>
      <c r="U235" s="56" t="s">
        <v>157</v>
      </c>
      <c r="V235" s="52" t="s">
        <v>166</v>
      </c>
      <c r="X235" s="52" t="s">
        <v>198</v>
      </c>
    </row>
    <row r="236" spans="1:24" ht="19.5" customHeight="1">
      <c r="A236" s="64">
        <v>29</v>
      </c>
      <c r="B236" s="65" t="s">
        <v>364</v>
      </c>
      <c r="C236" s="136">
        <f t="shared" si="57"/>
        <v>5</v>
      </c>
      <c r="D236" s="136">
        <v>5</v>
      </c>
      <c r="E236" s="136"/>
      <c r="F236" s="136">
        <v>0</v>
      </c>
      <c r="G236" s="136">
        <f t="shared" si="58"/>
        <v>3</v>
      </c>
      <c r="H236" s="150">
        <v>3</v>
      </c>
      <c r="I236" s="140"/>
      <c r="J236" s="136">
        <f t="shared" si="59"/>
        <v>2</v>
      </c>
      <c r="K236" s="136">
        <f t="shared" si="60"/>
        <v>2</v>
      </c>
      <c r="L236" s="136">
        <f t="shared" si="61"/>
        <v>0</v>
      </c>
      <c r="M236" s="136">
        <f t="shared" si="62"/>
        <v>5</v>
      </c>
      <c r="N236" s="136">
        <f t="shared" si="63"/>
        <v>5</v>
      </c>
      <c r="O236" s="136">
        <f t="shared" si="64"/>
        <v>0</v>
      </c>
      <c r="P236" s="136">
        <f t="shared" si="65"/>
        <v>0</v>
      </c>
      <c r="Q236" s="136"/>
      <c r="R236" s="89"/>
      <c r="S236" s="138">
        <v>1</v>
      </c>
      <c r="T236" s="52" t="s">
        <v>196</v>
      </c>
      <c r="U236" s="56" t="s">
        <v>157</v>
      </c>
      <c r="V236" s="52" t="s">
        <v>166</v>
      </c>
      <c r="X236" s="52" t="s">
        <v>198</v>
      </c>
    </row>
    <row r="237" spans="1:24" ht="19.5" customHeight="1">
      <c r="A237" s="64">
        <v>30</v>
      </c>
      <c r="B237" s="65" t="s">
        <v>365</v>
      </c>
      <c r="C237" s="136">
        <f t="shared" si="57"/>
        <v>3</v>
      </c>
      <c r="D237" s="136"/>
      <c r="E237" s="136">
        <v>3</v>
      </c>
      <c r="F237" s="136">
        <v>0</v>
      </c>
      <c r="G237" s="136">
        <f t="shared" si="58"/>
        <v>3</v>
      </c>
      <c r="H237" s="150">
        <v>3</v>
      </c>
      <c r="I237" s="140"/>
      <c r="J237" s="136">
        <f t="shared" si="59"/>
        <v>0</v>
      </c>
      <c r="K237" s="136">
        <f t="shared" si="60"/>
        <v>0</v>
      </c>
      <c r="L237" s="136">
        <f t="shared" si="61"/>
        <v>0</v>
      </c>
      <c r="M237" s="136">
        <f t="shared" si="62"/>
        <v>3</v>
      </c>
      <c r="N237" s="136">
        <f t="shared" si="63"/>
        <v>3</v>
      </c>
      <c r="O237" s="136">
        <f t="shared" si="64"/>
        <v>0</v>
      </c>
      <c r="P237" s="136">
        <f t="shared" si="65"/>
        <v>0</v>
      </c>
      <c r="Q237" s="136"/>
      <c r="R237" s="89"/>
      <c r="S237" s="138">
        <v>1</v>
      </c>
      <c r="T237" s="52" t="s">
        <v>196</v>
      </c>
      <c r="U237" s="56" t="s">
        <v>157</v>
      </c>
      <c r="V237" s="52" t="s">
        <v>166</v>
      </c>
      <c r="X237" s="52" t="s">
        <v>198</v>
      </c>
    </row>
    <row r="238" spans="1:24" ht="19.5" customHeight="1">
      <c r="A238" s="64">
        <v>31</v>
      </c>
      <c r="B238" s="65" t="s">
        <v>366</v>
      </c>
      <c r="C238" s="136">
        <f t="shared" si="57"/>
        <v>3</v>
      </c>
      <c r="D238" s="136"/>
      <c r="E238" s="136">
        <v>3</v>
      </c>
      <c r="F238" s="136">
        <v>0</v>
      </c>
      <c r="G238" s="136">
        <f t="shared" si="58"/>
        <v>3</v>
      </c>
      <c r="H238" s="150">
        <v>3</v>
      </c>
      <c r="I238" s="140"/>
      <c r="J238" s="136">
        <f t="shared" si="59"/>
        <v>0</v>
      </c>
      <c r="K238" s="136">
        <f t="shared" si="60"/>
        <v>0</v>
      </c>
      <c r="L238" s="136">
        <f t="shared" si="61"/>
        <v>0</v>
      </c>
      <c r="M238" s="136">
        <f t="shared" si="62"/>
        <v>3</v>
      </c>
      <c r="N238" s="136">
        <f t="shared" si="63"/>
        <v>3</v>
      </c>
      <c r="O238" s="136">
        <f t="shared" si="64"/>
        <v>0</v>
      </c>
      <c r="P238" s="136">
        <f t="shared" si="65"/>
        <v>0</v>
      </c>
      <c r="Q238" s="136"/>
      <c r="R238" s="89"/>
      <c r="S238" s="138">
        <v>1</v>
      </c>
      <c r="T238" s="52" t="s">
        <v>196</v>
      </c>
      <c r="U238" s="56" t="s">
        <v>157</v>
      </c>
      <c r="V238" s="52" t="s">
        <v>166</v>
      </c>
      <c r="X238" s="52" t="s">
        <v>56</v>
      </c>
    </row>
    <row r="239" spans="1:22" ht="19.5" customHeight="1">
      <c r="A239" s="62" t="s">
        <v>482</v>
      </c>
      <c r="B239" s="63" t="s">
        <v>368</v>
      </c>
      <c r="C239" s="134">
        <f>SUM(C240:C245)</f>
        <v>56</v>
      </c>
      <c r="D239" s="134">
        <f aca="true" t="shared" si="66" ref="D239:R239">SUM(D240:D245)</f>
        <v>3</v>
      </c>
      <c r="E239" s="134">
        <f t="shared" si="66"/>
        <v>53</v>
      </c>
      <c r="F239" s="134">
        <f t="shared" si="66"/>
        <v>0</v>
      </c>
      <c r="G239" s="134">
        <f t="shared" si="66"/>
        <v>54</v>
      </c>
      <c r="H239" s="134">
        <f t="shared" si="66"/>
        <v>53</v>
      </c>
      <c r="I239" s="134">
        <f t="shared" si="66"/>
        <v>1</v>
      </c>
      <c r="J239" s="134">
        <f t="shared" si="66"/>
        <v>2</v>
      </c>
      <c r="K239" s="134">
        <f t="shared" si="66"/>
        <v>3</v>
      </c>
      <c r="L239" s="134">
        <f t="shared" si="66"/>
        <v>-1</v>
      </c>
      <c r="M239" s="134">
        <f t="shared" si="66"/>
        <v>56</v>
      </c>
      <c r="N239" s="134">
        <f t="shared" si="66"/>
        <v>56</v>
      </c>
      <c r="O239" s="134">
        <f t="shared" si="66"/>
        <v>0</v>
      </c>
      <c r="P239" s="134">
        <f t="shared" si="66"/>
        <v>0</v>
      </c>
      <c r="Q239" s="134">
        <f t="shared" si="66"/>
        <v>0</v>
      </c>
      <c r="R239" s="135">
        <f t="shared" si="66"/>
        <v>0</v>
      </c>
      <c r="S239" s="61"/>
      <c r="T239" s="52"/>
      <c r="V239" s="52"/>
    </row>
    <row r="240" spans="1:24" ht="19.5" customHeight="1">
      <c r="A240" s="64">
        <v>1</v>
      </c>
      <c r="B240" s="65" t="s">
        <v>369</v>
      </c>
      <c r="C240" s="136">
        <f aca="true" t="shared" si="67" ref="C240:C245">SUM(D240:F240)</f>
        <v>5</v>
      </c>
      <c r="D240" s="136"/>
      <c r="E240" s="136">
        <v>5</v>
      </c>
      <c r="F240" s="136">
        <v>0</v>
      </c>
      <c r="G240" s="136">
        <f t="shared" si="58"/>
        <v>4</v>
      </c>
      <c r="H240" s="137">
        <v>4</v>
      </c>
      <c r="I240" s="140"/>
      <c r="J240" s="136">
        <f t="shared" si="59"/>
        <v>1</v>
      </c>
      <c r="K240" s="136">
        <f aca="true" t="shared" si="68" ref="K240:K245">D240+E240-H240</f>
        <v>1</v>
      </c>
      <c r="L240" s="136">
        <f aca="true" t="shared" si="69" ref="L240:L245">F240-I240</f>
        <v>0</v>
      </c>
      <c r="M240" s="136">
        <f t="shared" si="62"/>
        <v>5</v>
      </c>
      <c r="N240" s="136">
        <f t="shared" si="63"/>
        <v>5</v>
      </c>
      <c r="O240" s="136">
        <f t="shared" si="64"/>
        <v>0</v>
      </c>
      <c r="P240" s="136">
        <f t="shared" si="65"/>
        <v>0</v>
      </c>
      <c r="Q240" s="136"/>
      <c r="R240" s="89"/>
      <c r="S240" s="151">
        <v>1</v>
      </c>
      <c r="T240" s="52" t="s">
        <v>150</v>
      </c>
      <c r="U240" s="56" t="s">
        <v>157</v>
      </c>
      <c r="V240" s="52" t="s">
        <v>166</v>
      </c>
      <c r="X240" s="52" t="s">
        <v>370</v>
      </c>
    </row>
    <row r="241" spans="1:24" ht="19.5" customHeight="1">
      <c r="A241" s="64">
        <v>2</v>
      </c>
      <c r="B241" s="65" t="s">
        <v>371</v>
      </c>
      <c r="C241" s="136">
        <f t="shared" si="67"/>
        <v>11</v>
      </c>
      <c r="D241" s="136"/>
      <c r="E241" s="136">
        <v>11</v>
      </c>
      <c r="F241" s="136">
        <v>0</v>
      </c>
      <c r="G241" s="136">
        <f t="shared" si="58"/>
        <v>12</v>
      </c>
      <c r="H241" s="137">
        <v>11</v>
      </c>
      <c r="I241" s="137">
        <v>1</v>
      </c>
      <c r="J241" s="136">
        <f t="shared" si="59"/>
        <v>-1</v>
      </c>
      <c r="K241" s="136">
        <f t="shared" si="68"/>
        <v>0</v>
      </c>
      <c r="L241" s="136">
        <f t="shared" si="69"/>
        <v>-1</v>
      </c>
      <c r="M241" s="136">
        <f t="shared" si="62"/>
        <v>11</v>
      </c>
      <c r="N241" s="136">
        <f t="shared" si="63"/>
        <v>11</v>
      </c>
      <c r="O241" s="136">
        <f t="shared" si="64"/>
        <v>0</v>
      </c>
      <c r="P241" s="136">
        <f t="shared" si="65"/>
        <v>0</v>
      </c>
      <c r="Q241" s="147"/>
      <c r="R241" s="148"/>
      <c r="S241" s="152">
        <v>1</v>
      </c>
      <c r="T241" s="52" t="s">
        <v>150</v>
      </c>
      <c r="U241" s="56" t="s">
        <v>157</v>
      </c>
      <c r="V241" s="52" t="s">
        <v>166</v>
      </c>
      <c r="X241" s="52" t="s">
        <v>370</v>
      </c>
    </row>
    <row r="242" spans="1:24" ht="19.5" customHeight="1">
      <c r="A242" s="64"/>
      <c r="B242" s="65" t="s">
        <v>372</v>
      </c>
      <c r="C242" s="136">
        <f t="shared" si="67"/>
        <v>11</v>
      </c>
      <c r="D242" s="136"/>
      <c r="E242" s="136">
        <v>11</v>
      </c>
      <c r="F242" s="136">
        <v>0</v>
      </c>
      <c r="G242" s="136">
        <f t="shared" si="58"/>
        <v>11</v>
      </c>
      <c r="H242" s="136">
        <v>11</v>
      </c>
      <c r="I242" s="140"/>
      <c r="J242" s="136">
        <f t="shared" si="59"/>
        <v>0</v>
      </c>
      <c r="K242" s="136">
        <f t="shared" si="68"/>
        <v>0</v>
      </c>
      <c r="L242" s="136">
        <f t="shared" si="69"/>
        <v>0</v>
      </c>
      <c r="M242" s="136">
        <f t="shared" si="62"/>
        <v>11</v>
      </c>
      <c r="N242" s="136">
        <f t="shared" si="63"/>
        <v>11</v>
      </c>
      <c r="O242" s="136">
        <f t="shared" si="64"/>
        <v>0</v>
      </c>
      <c r="P242" s="136">
        <f t="shared" si="65"/>
        <v>0</v>
      </c>
      <c r="Q242" s="108"/>
      <c r="R242" s="146"/>
      <c r="S242" s="152"/>
      <c r="T242" s="52" t="s">
        <v>150</v>
      </c>
      <c r="U242" s="56" t="s">
        <v>157</v>
      </c>
      <c r="V242" s="52" t="s">
        <v>166</v>
      </c>
      <c r="X242" s="52" t="s">
        <v>370</v>
      </c>
    </row>
    <row r="243" spans="1:24" ht="19.5" customHeight="1">
      <c r="A243" s="64">
        <v>3</v>
      </c>
      <c r="B243" s="65" t="s">
        <v>373</v>
      </c>
      <c r="C243" s="136">
        <f t="shared" si="67"/>
        <v>8</v>
      </c>
      <c r="D243" s="136"/>
      <c r="E243" s="136">
        <v>8</v>
      </c>
      <c r="F243" s="136">
        <v>0</v>
      </c>
      <c r="G243" s="136">
        <f t="shared" si="58"/>
        <v>7</v>
      </c>
      <c r="H243" s="137">
        <v>7</v>
      </c>
      <c r="I243" s="140"/>
      <c r="J243" s="136">
        <f t="shared" si="59"/>
        <v>1</v>
      </c>
      <c r="K243" s="136">
        <f t="shared" si="68"/>
        <v>1</v>
      </c>
      <c r="L243" s="136">
        <f t="shared" si="69"/>
        <v>0</v>
      </c>
      <c r="M243" s="136">
        <f t="shared" si="62"/>
        <v>8</v>
      </c>
      <c r="N243" s="136">
        <f t="shared" si="63"/>
        <v>8</v>
      </c>
      <c r="O243" s="136">
        <f t="shared" si="64"/>
        <v>0</v>
      </c>
      <c r="P243" s="136">
        <f t="shared" si="65"/>
        <v>0</v>
      </c>
      <c r="Q243" s="136"/>
      <c r="R243" s="89"/>
      <c r="S243" s="152">
        <v>1</v>
      </c>
      <c r="T243" s="52" t="s">
        <v>150</v>
      </c>
      <c r="U243" s="47" t="s">
        <v>151</v>
      </c>
      <c r="V243" s="52" t="s">
        <v>166</v>
      </c>
      <c r="X243" s="52" t="s">
        <v>370</v>
      </c>
    </row>
    <row r="244" spans="1:24" ht="19.5" customHeight="1">
      <c r="A244" s="64">
        <v>4</v>
      </c>
      <c r="B244" s="65" t="s">
        <v>374</v>
      </c>
      <c r="C244" s="136">
        <f t="shared" si="67"/>
        <v>6</v>
      </c>
      <c r="D244" s="136"/>
      <c r="E244" s="136">
        <v>6</v>
      </c>
      <c r="F244" s="136">
        <v>0</v>
      </c>
      <c r="G244" s="136">
        <f t="shared" si="58"/>
        <v>5</v>
      </c>
      <c r="H244" s="137">
        <v>5</v>
      </c>
      <c r="I244" s="140"/>
      <c r="J244" s="136">
        <f t="shared" si="59"/>
        <v>1</v>
      </c>
      <c r="K244" s="136">
        <f t="shared" si="68"/>
        <v>1</v>
      </c>
      <c r="L244" s="136">
        <f t="shared" si="69"/>
        <v>0</v>
      </c>
      <c r="M244" s="136">
        <f t="shared" si="62"/>
        <v>6</v>
      </c>
      <c r="N244" s="136">
        <f t="shared" si="63"/>
        <v>6</v>
      </c>
      <c r="O244" s="136">
        <f t="shared" si="64"/>
        <v>0</v>
      </c>
      <c r="P244" s="136">
        <f t="shared" si="65"/>
        <v>0</v>
      </c>
      <c r="Q244" s="136"/>
      <c r="R244" s="89"/>
      <c r="S244" s="152">
        <v>1</v>
      </c>
      <c r="T244" s="52" t="s">
        <v>150</v>
      </c>
      <c r="U244" s="47" t="s">
        <v>151</v>
      </c>
      <c r="V244" s="52" t="s">
        <v>166</v>
      </c>
      <c r="X244" s="52" t="s">
        <v>370</v>
      </c>
    </row>
    <row r="245" spans="1:24" ht="19.5" customHeight="1">
      <c r="A245" s="64">
        <v>5</v>
      </c>
      <c r="B245" s="65" t="s">
        <v>375</v>
      </c>
      <c r="C245" s="136">
        <f t="shared" si="67"/>
        <v>15</v>
      </c>
      <c r="D245" s="136">
        <v>3</v>
      </c>
      <c r="E245" s="136">
        <v>12</v>
      </c>
      <c r="F245" s="136">
        <v>0</v>
      </c>
      <c r="G245" s="136">
        <f t="shared" si="58"/>
        <v>15</v>
      </c>
      <c r="H245" s="137">
        <v>15</v>
      </c>
      <c r="I245" s="140"/>
      <c r="J245" s="136">
        <f t="shared" si="59"/>
        <v>0</v>
      </c>
      <c r="K245" s="136">
        <f t="shared" si="68"/>
        <v>0</v>
      </c>
      <c r="L245" s="136">
        <f t="shared" si="69"/>
        <v>0</v>
      </c>
      <c r="M245" s="136">
        <f t="shared" si="62"/>
        <v>15</v>
      </c>
      <c r="N245" s="136">
        <f t="shared" si="63"/>
        <v>15</v>
      </c>
      <c r="O245" s="136">
        <f t="shared" si="64"/>
        <v>0</v>
      </c>
      <c r="P245" s="136">
        <f t="shared" si="65"/>
        <v>0</v>
      </c>
      <c r="Q245" s="136"/>
      <c r="R245" s="89"/>
      <c r="S245" s="152">
        <v>1</v>
      </c>
      <c r="T245" s="52" t="s">
        <v>150</v>
      </c>
      <c r="U245" s="47" t="s">
        <v>157</v>
      </c>
      <c r="V245" s="52" t="s">
        <v>166</v>
      </c>
      <c r="X245" s="52" t="s">
        <v>266</v>
      </c>
    </row>
    <row r="246" spans="1:22" ht="19.5" customHeight="1">
      <c r="A246" s="62" t="s">
        <v>376</v>
      </c>
      <c r="B246" s="63" t="s">
        <v>377</v>
      </c>
      <c r="C246" s="134">
        <f>C247+C252+C259+C273</f>
        <v>23968</v>
      </c>
      <c r="D246" s="134">
        <f aca="true" t="shared" si="70" ref="D246:R246">D247+D252+D259+D273</f>
        <v>7</v>
      </c>
      <c r="E246" s="134">
        <f t="shared" si="70"/>
        <v>23955</v>
      </c>
      <c r="F246" s="134">
        <f t="shared" si="70"/>
        <v>6</v>
      </c>
      <c r="G246" s="134">
        <f t="shared" si="70"/>
        <v>23599</v>
      </c>
      <c r="H246" s="134">
        <f t="shared" si="70"/>
        <v>23591</v>
      </c>
      <c r="I246" s="134">
        <f t="shared" si="70"/>
        <v>8</v>
      </c>
      <c r="J246" s="134">
        <f t="shared" si="70"/>
        <v>369</v>
      </c>
      <c r="K246" s="134">
        <f t="shared" si="70"/>
        <v>371</v>
      </c>
      <c r="L246" s="134">
        <f t="shared" si="70"/>
        <v>-2</v>
      </c>
      <c r="M246" s="134">
        <f t="shared" si="70"/>
        <v>23959</v>
      </c>
      <c r="N246" s="134">
        <f t="shared" si="70"/>
        <v>23953</v>
      </c>
      <c r="O246" s="134">
        <f t="shared" si="70"/>
        <v>6</v>
      </c>
      <c r="P246" s="134">
        <f t="shared" si="70"/>
        <v>-9</v>
      </c>
      <c r="Q246" s="134">
        <f t="shared" si="70"/>
        <v>-9</v>
      </c>
      <c r="R246" s="135">
        <f t="shared" si="70"/>
        <v>0</v>
      </c>
      <c r="S246" s="153"/>
      <c r="T246" s="52"/>
      <c r="V246" s="52"/>
    </row>
    <row r="247" spans="1:22" ht="19.5" customHeight="1">
      <c r="A247" s="62">
        <v>1</v>
      </c>
      <c r="B247" s="63" t="s">
        <v>378</v>
      </c>
      <c r="C247" s="134">
        <f>SUM(C248:C251)</f>
        <v>689</v>
      </c>
      <c r="D247" s="134">
        <f aca="true" t="shared" si="71" ref="D247:R247">SUM(D248:D251)</f>
        <v>-13</v>
      </c>
      <c r="E247" s="134">
        <f t="shared" si="71"/>
        <v>700</v>
      </c>
      <c r="F247" s="134">
        <f t="shared" si="71"/>
        <v>2</v>
      </c>
      <c r="G247" s="134">
        <f t="shared" si="71"/>
        <v>677</v>
      </c>
      <c r="H247" s="134">
        <f t="shared" si="71"/>
        <v>673</v>
      </c>
      <c r="I247" s="134">
        <f t="shared" si="71"/>
        <v>4</v>
      </c>
      <c r="J247" s="134">
        <f t="shared" si="71"/>
        <v>12</v>
      </c>
      <c r="K247" s="134">
        <f t="shared" si="71"/>
        <v>14</v>
      </c>
      <c r="L247" s="134">
        <f t="shared" si="71"/>
        <v>-2</v>
      </c>
      <c r="M247" s="134">
        <f t="shared" si="71"/>
        <v>679</v>
      </c>
      <c r="N247" s="134">
        <f t="shared" si="71"/>
        <v>677</v>
      </c>
      <c r="O247" s="134">
        <f t="shared" si="71"/>
        <v>2</v>
      </c>
      <c r="P247" s="134">
        <f t="shared" si="71"/>
        <v>-10</v>
      </c>
      <c r="Q247" s="134">
        <f t="shared" si="71"/>
        <v>-10</v>
      </c>
      <c r="R247" s="135">
        <f t="shared" si="71"/>
        <v>0</v>
      </c>
      <c r="S247" s="153"/>
      <c r="T247" s="52"/>
      <c r="V247" s="52"/>
    </row>
    <row r="248" spans="1:24" ht="19.5" customHeight="1">
      <c r="A248" s="64">
        <v>1</v>
      </c>
      <c r="B248" s="65" t="s">
        <v>379</v>
      </c>
      <c r="C248" s="136">
        <f>SUM(D248:F248)</f>
        <v>383</v>
      </c>
      <c r="D248" s="136"/>
      <c r="E248" s="136">
        <v>382</v>
      </c>
      <c r="F248" s="136">
        <v>1</v>
      </c>
      <c r="G248" s="136">
        <f t="shared" si="58"/>
        <v>382</v>
      </c>
      <c r="H248" s="150">
        <v>381</v>
      </c>
      <c r="I248" s="136">
        <v>1</v>
      </c>
      <c r="J248" s="136">
        <f t="shared" si="59"/>
        <v>1</v>
      </c>
      <c r="K248" s="136">
        <f>D248+E248-H248</f>
        <v>1</v>
      </c>
      <c r="L248" s="136">
        <f>F248-I248</f>
        <v>0</v>
      </c>
      <c r="M248" s="136">
        <f t="shared" si="62"/>
        <v>383</v>
      </c>
      <c r="N248" s="136">
        <f t="shared" si="63"/>
        <v>382</v>
      </c>
      <c r="O248" s="136">
        <f t="shared" si="64"/>
        <v>1</v>
      </c>
      <c r="P248" s="136">
        <f t="shared" si="65"/>
        <v>0</v>
      </c>
      <c r="Q248" s="136"/>
      <c r="R248" s="89"/>
      <c r="S248" s="152">
        <v>1</v>
      </c>
      <c r="T248" s="52" t="s">
        <v>215</v>
      </c>
      <c r="U248" s="47" t="s">
        <v>151</v>
      </c>
      <c r="V248" s="52" t="s">
        <v>380</v>
      </c>
      <c r="X248" s="52" t="s">
        <v>215</v>
      </c>
    </row>
    <row r="249" spans="1:24" ht="19.5" customHeight="1">
      <c r="A249" s="64">
        <v>2</v>
      </c>
      <c r="B249" s="65" t="s">
        <v>381</v>
      </c>
      <c r="C249" s="136">
        <f>SUM(D249:F249)</f>
        <v>105</v>
      </c>
      <c r="D249" s="136"/>
      <c r="E249" s="136">
        <v>104</v>
      </c>
      <c r="F249" s="136">
        <v>1</v>
      </c>
      <c r="G249" s="136">
        <f t="shared" si="58"/>
        <v>105</v>
      </c>
      <c r="H249" s="150">
        <v>102</v>
      </c>
      <c r="I249" s="136">
        <v>3</v>
      </c>
      <c r="J249" s="136">
        <f t="shared" si="59"/>
        <v>0</v>
      </c>
      <c r="K249" s="136">
        <f>D249+E249-H249</f>
        <v>2</v>
      </c>
      <c r="L249" s="136">
        <f>F249-I249</f>
        <v>-2</v>
      </c>
      <c r="M249" s="136">
        <f t="shared" si="62"/>
        <v>105</v>
      </c>
      <c r="N249" s="136">
        <f t="shared" si="63"/>
        <v>104</v>
      </c>
      <c r="O249" s="136">
        <f t="shared" si="64"/>
        <v>1</v>
      </c>
      <c r="P249" s="136">
        <f t="shared" si="65"/>
        <v>0</v>
      </c>
      <c r="Q249" s="136"/>
      <c r="R249" s="89"/>
      <c r="S249" s="152">
        <v>1</v>
      </c>
      <c r="T249" s="52" t="s">
        <v>215</v>
      </c>
      <c r="U249" s="47" t="s">
        <v>151</v>
      </c>
      <c r="V249" s="52" t="s">
        <v>380</v>
      </c>
      <c r="X249" s="52" t="s">
        <v>215</v>
      </c>
    </row>
    <row r="250" spans="1:24" ht="19.5" customHeight="1">
      <c r="A250" s="64">
        <v>3</v>
      </c>
      <c r="B250" s="65" t="s">
        <v>382</v>
      </c>
      <c r="C250" s="136">
        <f>SUM(D250:F250)</f>
        <v>91</v>
      </c>
      <c r="D250" s="136">
        <v>-13</v>
      </c>
      <c r="E250" s="136">
        <v>104</v>
      </c>
      <c r="F250" s="136">
        <v>0</v>
      </c>
      <c r="G250" s="136">
        <f t="shared" si="58"/>
        <v>83</v>
      </c>
      <c r="H250" s="150">
        <v>83</v>
      </c>
      <c r="I250" s="136"/>
      <c r="J250" s="136">
        <f t="shared" si="59"/>
        <v>8</v>
      </c>
      <c r="K250" s="136">
        <f>D250+E250-H250</f>
        <v>8</v>
      </c>
      <c r="L250" s="136">
        <f>F250-I250</f>
        <v>0</v>
      </c>
      <c r="M250" s="136">
        <f t="shared" si="62"/>
        <v>81</v>
      </c>
      <c r="N250" s="136">
        <f t="shared" si="63"/>
        <v>81</v>
      </c>
      <c r="O250" s="136">
        <f t="shared" si="64"/>
        <v>0</v>
      </c>
      <c r="P250" s="136">
        <f t="shared" si="65"/>
        <v>-10</v>
      </c>
      <c r="Q250" s="136">
        <v>-10</v>
      </c>
      <c r="R250" s="89"/>
      <c r="S250" s="151">
        <v>1</v>
      </c>
      <c r="T250" s="52" t="s">
        <v>215</v>
      </c>
      <c r="U250" s="47" t="s">
        <v>151</v>
      </c>
      <c r="V250" s="52" t="s">
        <v>380</v>
      </c>
      <c r="X250" s="52" t="s">
        <v>215</v>
      </c>
    </row>
    <row r="251" spans="1:24" ht="19.5" customHeight="1">
      <c r="A251" s="64">
        <v>4</v>
      </c>
      <c r="B251" s="65" t="s">
        <v>384</v>
      </c>
      <c r="C251" s="136">
        <f>SUM(D251:F251)</f>
        <v>110</v>
      </c>
      <c r="D251" s="136"/>
      <c r="E251" s="136">
        <v>110</v>
      </c>
      <c r="F251" s="136">
        <v>0</v>
      </c>
      <c r="G251" s="136">
        <f t="shared" si="58"/>
        <v>107</v>
      </c>
      <c r="H251" s="150">
        <v>107</v>
      </c>
      <c r="I251" s="136"/>
      <c r="J251" s="136">
        <f t="shared" si="59"/>
        <v>3</v>
      </c>
      <c r="K251" s="136">
        <f>D251+E251-H251</f>
        <v>3</v>
      </c>
      <c r="L251" s="136">
        <f>F251-I251</f>
        <v>0</v>
      </c>
      <c r="M251" s="136">
        <f t="shared" si="62"/>
        <v>110</v>
      </c>
      <c r="N251" s="136">
        <f t="shared" si="63"/>
        <v>110</v>
      </c>
      <c r="O251" s="136">
        <f t="shared" si="64"/>
        <v>0</v>
      </c>
      <c r="P251" s="136">
        <f t="shared" si="65"/>
        <v>0</v>
      </c>
      <c r="Q251" s="136"/>
      <c r="R251" s="89"/>
      <c r="S251" s="152">
        <v>1</v>
      </c>
      <c r="T251" s="52" t="s">
        <v>215</v>
      </c>
      <c r="U251" s="47" t="s">
        <v>151</v>
      </c>
      <c r="V251" s="52" t="s">
        <v>380</v>
      </c>
      <c r="X251" s="52" t="s">
        <v>215</v>
      </c>
    </row>
    <row r="252" spans="1:22" ht="19.5" customHeight="1">
      <c r="A252" s="62">
        <v>2</v>
      </c>
      <c r="B252" s="63" t="s">
        <v>385</v>
      </c>
      <c r="C252" s="134">
        <f>SUM(C253:C258)</f>
        <v>2860</v>
      </c>
      <c r="D252" s="134">
        <f aca="true" t="shared" si="72" ref="D252:R252">SUM(D253:D258)</f>
        <v>0</v>
      </c>
      <c r="E252" s="134">
        <f t="shared" si="72"/>
        <v>2857</v>
      </c>
      <c r="F252" s="134">
        <f t="shared" si="72"/>
        <v>3</v>
      </c>
      <c r="G252" s="134">
        <f t="shared" si="72"/>
        <v>2726</v>
      </c>
      <c r="H252" s="134">
        <f t="shared" si="72"/>
        <v>2723</v>
      </c>
      <c r="I252" s="134">
        <f t="shared" si="72"/>
        <v>3</v>
      </c>
      <c r="J252" s="134">
        <f t="shared" si="72"/>
        <v>134</v>
      </c>
      <c r="K252" s="134">
        <f t="shared" si="72"/>
        <v>134</v>
      </c>
      <c r="L252" s="134">
        <f t="shared" si="72"/>
        <v>0</v>
      </c>
      <c r="M252" s="134">
        <f t="shared" si="72"/>
        <v>2860</v>
      </c>
      <c r="N252" s="134">
        <f t="shared" si="72"/>
        <v>2857</v>
      </c>
      <c r="O252" s="134">
        <f t="shared" si="72"/>
        <v>3</v>
      </c>
      <c r="P252" s="134">
        <f t="shared" si="72"/>
        <v>0</v>
      </c>
      <c r="Q252" s="134">
        <f t="shared" si="72"/>
        <v>0</v>
      </c>
      <c r="R252" s="135">
        <f t="shared" si="72"/>
        <v>0</v>
      </c>
      <c r="S252" s="153"/>
      <c r="T252" s="52"/>
      <c r="V252" s="52"/>
    </row>
    <row r="253" spans="1:24" ht="19.5" customHeight="1">
      <c r="A253" s="64">
        <v>1</v>
      </c>
      <c r="B253" s="71" t="s">
        <v>386</v>
      </c>
      <c r="C253" s="136">
        <f aca="true" t="shared" si="73" ref="C253:C258">SUM(D253:F253)</f>
        <v>313</v>
      </c>
      <c r="D253" s="136"/>
      <c r="E253" s="136">
        <v>312</v>
      </c>
      <c r="F253" s="136">
        <v>1</v>
      </c>
      <c r="G253" s="136">
        <f t="shared" si="58"/>
        <v>264</v>
      </c>
      <c r="H253" s="136">
        <v>263</v>
      </c>
      <c r="I253" s="136">
        <v>1</v>
      </c>
      <c r="J253" s="136">
        <f t="shared" si="59"/>
        <v>49</v>
      </c>
      <c r="K253" s="136">
        <f aca="true" t="shared" si="74" ref="K253:K258">D253+E253-H253</f>
        <v>49</v>
      </c>
      <c r="L253" s="136">
        <f aca="true" t="shared" si="75" ref="L253:L258">F253-I253</f>
        <v>0</v>
      </c>
      <c r="M253" s="136">
        <f t="shared" si="62"/>
        <v>313</v>
      </c>
      <c r="N253" s="136">
        <f t="shared" si="63"/>
        <v>312</v>
      </c>
      <c r="O253" s="136">
        <f t="shared" si="64"/>
        <v>1</v>
      </c>
      <c r="P253" s="136">
        <f t="shared" si="65"/>
        <v>0</v>
      </c>
      <c r="Q253" s="136"/>
      <c r="R253" s="89"/>
      <c r="S253" s="61">
        <v>14</v>
      </c>
      <c r="T253" s="52" t="s">
        <v>150</v>
      </c>
      <c r="U253" s="47" t="s">
        <v>151</v>
      </c>
      <c r="V253" s="52" t="s">
        <v>387</v>
      </c>
      <c r="X253" s="52" t="s">
        <v>387</v>
      </c>
    </row>
    <row r="254" spans="1:24" ht="19.5" customHeight="1">
      <c r="A254" s="64">
        <v>2</v>
      </c>
      <c r="B254" s="65" t="s">
        <v>389</v>
      </c>
      <c r="C254" s="136">
        <f t="shared" si="73"/>
        <v>2273</v>
      </c>
      <c r="D254" s="136"/>
      <c r="E254" s="136">
        <v>2273</v>
      </c>
      <c r="F254" s="136">
        <v>0</v>
      </c>
      <c r="G254" s="136">
        <f t="shared" si="58"/>
        <v>2202</v>
      </c>
      <c r="H254" s="150">
        <v>2202</v>
      </c>
      <c r="I254" s="154"/>
      <c r="J254" s="136">
        <f t="shared" si="59"/>
        <v>71</v>
      </c>
      <c r="K254" s="136">
        <f t="shared" si="74"/>
        <v>71</v>
      </c>
      <c r="L254" s="136">
        <f t="shared" si="75"/>
        <v>0</v>
      </c>
      <c r="M254" s="136">
        <f t="shared" si="62"/>
        <v>2273</v>
      </c>
      <c r="N254" s="136">
        <f t="shared" si="63"/>
        <v>2273</v>
      </c>
      <c r="O254" s="136">
        <f t="shared" si="64"/>
        <v>0</v>
      </c>
      <c r="P254" s="136">
        <f t="shared" si="65"/>
        <v>0</v>
      </c>
      <c r="Q254" s="136"/>
      <c r="R254" s="89"/>
      <c r="S254" s="61">
        <v>35</v>
      </c>
      <c r="T254" s="52" t="s">
        <v>150</v>
      </c>
      <c r="U254" s="47" t="s">
        <v>151</v>
      </c>
      <c r="V254" s="52" t="s">
        <v>387</v>
      </c>
      <c r="X254" s="52" t="s">
        <v>387</v>
      </c>
    </row>
    <row r="255" spans="1:24" ht="19.5" customHeight="1">
      <c r="A255" s="64">
        <v>4</v>
      </c>
      <c r="B255" s="65" t="s">
        <v>390</v>
      </c>
      <c r="C255" s="136">
        <f t="shared" si="73"/>
        <v>139</v>
      </c>
      <c r="D255" s="136"/>
      <c r="E255" s="136">
        <v>139</v>
      </c>
      <c r="F255" s="136">
        <v>0</v>
      </c>
      <c r="G255" s="136">
        <f t="shared" si="58"/>
        <v>134</v>
      </c>
      <c r="H255" s="136">
        <v>134</v>
      </c>
      <c r="I255" s="140"/>
      <c r="J255" s="136">
        <f t="shared" si="59"/>
        <v>5</v>
      </c>
      <c r="K255" s="136">
        <f t="shared" si="74"/>
        <v>5</v>
      </c>
      <c r="L255" s="136">
        <f t="shared" si="75"/>
        <v>0</v>
      </c>
      <c r="M255" s="136">
        <f t="shared" si="62"/>
        <v>139</v>
      </c>
      <c r="N255" s="136">
        <f t="shared" si="63"/>
        <v>139</v>
      </c>
      <c r="O255" s="136">
        <f t="shared" si="64"/>
        <v>0</v>
      </c>
      <c r="P255" s="136">
        <f t="shared" si="65"/>
        <v>0</v>
      </c>
      <c r="Q255" s="136"/>
      <c r="R255" s="149"/>
      <c r="S255" s="83">
        <v>4</v>
      </c>
      <c r="T255" s="52" t="s">
        <v>150</v>
      </c>
      <c r="U255" s="47" t="s">
        <v>151</v>
      </c>
      <c r="V255" s="52" t="s">
        <v>387</v>
      </c>
      <c r="X255" s="52" t="s">
        <v>387</v>
      </c>
    </row>
    <row r="256" spans="1:24" ht="19.5" customHeight="1">
      <c r="A256" s="64">
        <v>5</v>
      </c>
      <c r="B256" s="65" t="s">
        <v>391</v>
      </c>
      <c r="C256" s="136">
        <f t="shared" si="73"/>
        <v>68</v>
      </c>
      <c r="D256" s="136"/>
      <c r="E256" s="136">
        <v>67</v>
      </c>
      <c r="F256" s="136">
        <v>1</v>
      </c>
      <c r="G256" s="136">
        <f t="shared" si="58"/>
        <v>65</v>
      </c>
      <c r="H256" s="150">
        <v>64</v>
      </c>
      <c r="I256" s="150">
        <v>1</v>
      </c>
      <c r="J256" s="136">
        <f t="shared" si="59"/>
        <v>3</v>
      </c>
      <c r="K256" s="136">
        <f t="shared" si="74"/>
        <v>3</v>
      </c>
      <c r="L256" s="136">
        <f t="shared" si="75"/>
        <v>0</v>
      </c>
      <c r="M256" s="136">
        <f t="shared" si="62"/>
        <v>68</v>
      </c>
      <c r="N256" s="136">
        <f t="shared" si="63"/>
        <v>67</v>
      </c>
      <c r="O256" s="136">
        <f t="shared" si="64"/>
        <v>1</v>
      </c>
      <c r="P256" s="136">
        <f t="shared" si="65"/>
        <v>0</v>
      </c>
      <c r="Q256" s="136"/>
      <c r="R256" s="89"/>
      <c r="S256" s="61">
        <v>3</v>
      </c>
      <c r="T256" s="52" t="s">
        <v>150</v>
      </c>
      <c r="U256" s="47" t="s">
        <v>151</v>
      </c>
      <c r="V256" s="52" t="s">
        <v>387</v>
      </c>
      <c r="X256" s="52" t="s">
        <v>387</v>
      </c>
    </row>
    <row r="257" spans="1:24" ht="19.5" customHeight="1">
      <c r="A257" s="64">
        <v>6</v>
      </c>
      <c r="B257" s="65" t="s">
        <v>393</v>
      </c>
      <c r="C257" s="136">
        <f t="shared" si="73"/>
        <v>27</v>
      </c>
      <c r="D257" s="136"/>
      <c r="E257" s="136">
        <v>26</v>
      </c>
      <c r="F257" s="136">
        <v>1</v>
      </c>
      <c r="G257" s="136">
        <f t="shared" si="58"/>
        <v>27</v>
      </c>
      <c r="H257" s="150">
        <v>26</v>
      </c>
      <c r="I257" s="154">
        <v>1</v>
      </c>
      <c r="J257" s="136">
        <f t="shared" si="59"/>
        <v>0</v>
      </c>
      <c r="K257" s="136">
        <f t="shared" si="74"/>
        <v>0</v>
      </c>
      <c r="L257" s="136">
        <f t="shared" si="75"/>
        <v>0</v>
      </c>
      <c r="M257" s="136">
        <f t="shared" si="62"/>
        <v>27</v>
      </c>
      <c r="N257" s="136">
        <f t="shared" si="63"/>
        <v>26</v>
      </c>
      <c r="O257" s="136">
        <f t="shared" si="64"/>
        <v>1</v>
      </c>
      <c r="P257" s="136">
        <f t="shared" si="65"/>
        <v>0</v>
      </c>
      <c r="Q257" s="136"/>
      <c r="R257" s="89"/>
      <c r="S257" s="61">
        <v>1</v>
      </c>
      <c r="T257" s="52" t="s">
        <v>150</v>
      </c>
      <c r="U257" s="47" t="s">
        <v>151</v>
      </c>
      <c r="V257" s="52" t="s">
        <v>387</v>
      </c>
      <c r="X257" s="52" t="s">
        <v>387</v>
      </c>
    </row>
    <row r="258" spans="1:24" ht="19.5" customHeight="1">
      <c r="A258" s="64">
        <v>8</v>
      </c>
      <c r="B258" s="65" t="s">
        <v>394</v>
      </c>
      <c r="C258" s="136">
        <f t="shared" si="73"/>
        <v>40</v>
      </c>
      <c r="D258" s="136"/>
      <c r="E258" s="136">
        <v>40</v>
      </c>
      <c r="F258" s="136">
        <v>0</v>
      </c>
      <c r="G258" s="136">
        <f t="shared" si="58"/>
        <v>34</v>
      </c>
      <c r="H258" s="150">
        <v>34</v>
      </c>
      <c r="I258" s="154"/>
      <c r="J258" s="136">
        <f t="shared" si="59"/>
        <v>6</v>
      </c>
      <c r="K258" s="136">
        <f t="shared" si="74"/>
        <v>6</v>
      </c>
      <c r="L258" s="136">
        <f t="shared" si="75"/>
        <v>0</v>
      </c>
      <c r="M258" s="136">
        <f t="shared" si="62"/>
        <v>40</v>
      </c>
      <c r="N258" s="136">
        <f t="shared" si="63"/>
        <v>40</v>
      </c>
      <c r="O258" s="136">
        <f t="shared" si="64"/>
        <v>0</v>
      </c>
      <c r="P258" s="136">
        <f t="shared" si="65"/>
        <v>0</v>
      </c>
      <c r="Q258" s="136"/>
      <c r="R258" s="89"/>
      <c r="S258" s="61">
        <v>1</v>
      </c>
      <c r="T258" s="52" t="s">
        <v>150</v>
      </c>
      <c r="U258" s="47" t="s">
        <v>151</v>
      </c>
      <c r="V258" s="52" t="s">
        <v>387</v>
      </c>
      <c r="X258" s="52" t="s">
        <v>387</v>
      </c>
    </row>
    <row r="259" spans="1:24" ht="19.5" customHeight="1">
      <c r="A259" s="62">
        <v>3</v>
      </c>
      <c r="B259" s="63" t="s">
        <v>395</v>
      </c>
      <c r="C259" s="134">
        <f>SUM(C260:C272)</f>
        <v>20017</v>
      </c>
      <c r="D259" s="134">
        <f aca="true" t="shared" si="76" ref="D259:R259">SUM(D260:D272)</f>
        <v>20</v>
      </c>
      <c r="E259" s="134">
        <f t="shared" si="76"/>
        <v>19997</v>
      </c>
      <c r="F259" s="134">
        <f t="shared" si="76"/>
        <v>0</v>
      </c>
      <c r="G259" s="134">
        <f t="shared" si="76"/>
        <v>19801</v>
      </c>
      <c r="H259" s="134">
        <f t="shared" si="76"/>
        <v>19801</v>
      </c>
      <c r="I259" s="134">
        <f t="shared" si="76"/>
        <v>0</v>
      </c>
      <c r="J259" s="134">
        <f t="shared" si="76"/>
        <v>216</v>
      </c>
      <c r="K259" s="134">
        <f t="shared" si="76"/>
        <v>216</v>
      </c>
      <c r="L259" s="134">
        <f t="shared" si="76"/>
        <v>0</v>
      </c>
      <c r="M259" s="134">
        <f t="shared" si="76"/>
        <v>20017</v>
      </c>
      <c r="N259" s="134">
        <f t="shared" si="76"/>
        <v>20017</v>
      </c>
      <c r="O259" s="134">
        <f t="shared" si="76"/>
        <v>0</v>
      </c>
      <c r="P259" s="134">
        <f t="shared" si="76"/>
        <v>0</v>
      </c>
      <c r="Q259" s="134">
        <f t="shared" si="76"/>
        <v>0</v>
      </c>
      <c r="R259" s="135">
        <f t="shared" si="76"/>
        <v>0</v>
      </c>
      <c r="S259" s="61">
        <v>855</v>
      </c>
      <c r="T259" s="52" t="s">
        <v>196</v>
      </c>
      <c r="U259" s="47" t="s">
        <v>157</v>
      </c>
      <c r="V259" s="52" t="s">
        <v>387</v>
      </c>
      <c r="X259" s="52" t="s">
        <v>387</v>
      </c>
    </row>
    <row r="260" spans="1:24" ht="19.5" customHeight="1">
      <c r="A260" s="64">
        <v>1</v>
      </c>
      <c r="B260" s="65" t="s">
        <v>59</v>
      </c>
      <c r="C260" s="136">
        <f aca="true" t="shared" si="77" ref="C260:C272">SUM(D260:F260)</f>
        <v>2269</v>
      </c>
      <c r="D260" s="136"/>
      <c r="E260" s="136">
        <v>2269</v>
      </c>
      <c r="F260" s="136">
        <v>0</v>
      </c>
      <c r="G260" s="136">
        <f t="shared" si="58"/>
        <v>2256</v>
      </c>
      <c r="H260" s="150">
        <v>2256</v>
      </c>
      <c r="I260" s="150"/>
      <c r="J260" s="136">
        <f t="shared" si="59"/>
        <v>13</v>
      </c>
      <c r="K260" s="136">
        <f aca="true" t="shared" si="78" ref="K260:K272">D260+E260-H260</f>
        <v>13</v>
      </c>
      <c r="L260" s="136">
        <f aca="true" t="shared" si="79" ref="L260:L272">F260-I260</f>
        <v>0</v>
      </c>
      <c r="M260" s="136">
        <f t="shared" si="62"/>
        <v>2269</v>
      </c>
      <c r="N260" s="136">
        <f t="shared" si="63"/>
        <v>2269</v>
      </c>
      <c r="O260" s="136">
        <f t="shared" si="64"/>
        <v>0</v>
      </c>
      <c r="P260" s="136">
        <f t="shared" si="65"/>
        <v>0</v>
      </c>
      <c r="Q260" s="136"/>
      <c r="R260" s="89"/>
      <c r="S260" s="138"/>
      <c r="T260" s="52"/>
      <c r="V260" s="52"/>
      <c r="X260" s="65" t="s">
        <v>59</v>
      </c>
    </row>
    <row r="261" spans="1:24" ht="19.5" customHeight="1">
      <c r="A261" s="64">
        <v>2</v>
      </c>
      <c r="B261" s="65" t="s">
        <v>198</v>
      </c>
      <c r="C261" s="136">
        <f t="shared" si="77"/>
        <v>775</v>
      </c>
      <c r="D261" s="136">
        <v>20</v>
      </c>
      <c r="E261" s="136">
        <v>755</v>
      </c>
      <c r="F261" s="136">
        <v>0</v>
      </c>
      <c r="G261" s="136">
        <f t="shared" si="58"/>
        <v>755</v>
      </c>
      <c r="H261" s="150">
        <v>755</v>
      </c>
      <c r="I261" s="150"/>
      <c r="J261" s="136">
        <f t="shared" si="59"/>
        <v>20</v>
      </c>
      <c r="K261" s="136">
        <f t="shared" si="78"/>
        <v>20</v>
      </c>
      <c r="L261" s="136">
        <f t="shared" si="79"/>
        <v>0</v>
      </c>
      <c r="M261" s="136">
        <f t="shared" si="62"/>
        <v>775</v>
      </c>
      <c r="N261" s="136">
        <f t="shared" si="63"/>
        <v>775</v>
      </c>
      <c r="O261" s="136">
        <f t="shared" si="64"/>
        <v>0</v>
      </c>
      <c r="P261" s="136">
        <f t="shared" si="65"/>
        <v>0</v>
      </c>
      <c r="Q261" s="136"/>
      <c r="R261" s="89"/>
      <c r="S261" s="138"/>
      <c r="T261" s="52"/>
      <c r="V261" s="52"/>
      <c r="X261" s="65" t="s">
        <v>198</v>
      </c>
    </row>
    <row r="262" spans="1:24" ht="19.5" customHeight="1">
      <c r="A262" s="64">
        <v>3</v>
      </c>
      <c r="B262" s="65" t="s">
        <v>56</v>
      </c>
      <c r="C262" s="136">
        <f t="shared" si="77"/>
        <v>1182</v>
      </c>
      <c r="D262" s="136"/>
      <c r="E262" s="136">
        <v>1182</v>
      </c>
      <c r="F262" s="136">
        <v>0</v>
      </c>
      <c r="G262" s="136">
        <f t="shared" si="58"/>
        <v>1182</v>
      </c>
      <c r="H262" s="150">
        <v>1182</v>
      </c>
      <c r="I262" s="150"/>
      <c r="J262" s="136">
        <f t="shared" si="59"/>
        <v>0</v>
      </c>
      <c r="K262" s="136">
        <f t="shared" si="78"/>
        <v>0</v>
      </c>
      <c r="L262" s="136">
        <f t="shared" si="79"/>
        <v>0</v>
      </c>
      <c r="M262" s="136">
        <f t="shared" si="62"/>
        <v>1182</v>
      </c>
      <c r="N262" s="136">
        <f t="shared" si="63"/>
        <v>1182</v>
      </c>
      <c r="O262" s="136">
        <f t="shared" si="64"/>
        <v>0</v>
      </c>
      <c r="P262" s="136">
        <f t="shared" si="65"/>
        <v>0</v>
      </c>
      <c r="Q262" s="136"/>
      <c r="R262" s="89"/>
      <c r="S262" s="138"/>
      <c r="T262" s="52"/>
      <c r="V262" s="52"/>
      <c r="X262" s="65" t="s">
        <v>56</v>
      </c>
    </row>
    <row r="263" spans="1:24" ht="19.5" customHeight="1">
      <c r="A263" s="64">
        <v>4</v>
      </c>
      <c r="B263" s="65" t="s">
        <v>55</v>
      </c>
      <c r="C263" s="136">
        <f t="shared" si="77"/>
        <v>1334</v>
      </c>
      <c r="D263" s="136"/>
      <c r="E263" s="136">
        <v>1334</v>
      </c>
      <c r="F263" s="136">
        <v>0</v>
      </c>
      <c r="G263" s="136">
        <f t="shared" si="58"/>
        <v>1334</v>
      </c>
      <c r="H263" s="150">
        <v>1334</v>
      </c>
      <c r="I263" s="150"/>
      <c r="J263" s="136">
        <f t="shared" si="59"/>
        <v>0</v>
      </c>
      <c r="K263" s="136">
        <f t="shared" si="78"/>
        <v>0</v>
      </c>
      <c r="L263" s="136">
        <f t="shared" si="79"/>
        <v>0</v>
      </c>
      <c r="M263" s="136">
        <f t="shared" si="62"/>
        <v>1334</v>
      </c>
      <c r="N263" s="136">
        <f t="shared" si="63"/>
        <v>1334</v>
      </c>
      <c r="O263" s="136">
        <f t="shared" si="64"/>
        <v>0</v>
      </c>
      <c r="P263" s="136">
        <f t="shared" si="65"/>
        <v>0</v>
      </c>
      <c r="Q263" s="136"/>
      <c r="R263" s="89"/>
      <c r="S263" s="138"/>
      <c r="T263" s="52"/>
      <c r="V263" s="52"/>
      <c r="X263" s="65" t="s">
        <v>55</v>
      </c>
    </row>
    <row r="264" spans="1:24" ht="19.5" customHeight="1">
      <c r="A264" s="64">
        <v>5</v>
      </c>
      <c r="B264" s="65" t="s">
        <v>62</v>
      </c>
      <c r="C264" s="136">
        <f t="shared" si="77"/>
        <v>1612</v>
      </c>
      <c r="D264" s="136"/>
      <c r="E264" s="136">
        <v>1612</v>
      </c>
      <c r="F264" s="136">
        <v>0</v>
      </c>
      <c r="G264" s="136">
        <f t="shared" si="58"/>
        <v>1600</v>
      </c>
      <c r="H264" s="150">
        <v>1600</v>
      </c>
      <c r="I264" s="150"/>
      <c r="J264" s="136">
        <f t="shared" si="59"/>
        <v>12</v>
      </c>
      <c r="K264" s="136">
        <f t="shared" si="78"/>
        <v>12</v>
      </c>
      <c r="L264" s="136">
        <f t="shared" si="79"/>
        <v>0</v>
      </c>
      <c r="M264" s="136">
        <f t="shared" si="62"/>
        <v>1612</v>
      </c>
      <c r="N264" s="136">
        <f t="shared" si="63"/>
        <v>1612</v>
      </c>
      <c r="O264" s="136">
        <f t="shared" si="64"/>
        <v>0</v>
      </c>
      <c r="P264" s="136">
        <f t="shared" si="65"/>
        <v>0</v>
      </c>
      <c r="Q264" s="136"/>
      <c r="R264" s="89"/>
      <c r="S264" s="138"/>
      <c r="T264" s="52"/>
      <c r="V264" s="52"/>
      <c r="X264" s="65" t="s">
        <v>62</v>
      </c>
    </row>
    <row r="265" spans="1:24" ht="19.5" customHeight="1">
      <c r="A265" s="64">
        <v>6</v>
      </c>
      <c r="B265" s="65" t="s">
        <v>58</v>
      </c>
      <c r="C265" s="136">
        <f t="shared" si="77"/>
        <v>1607</v>
      </c>
      <c r="D265" s="136"/>
      <c r="E265" s="136">
        <v>1607</v>
      </c>
      <c r="F265" s="136">
        <v>0</v>
      </c>
      <c r="G265" s="136">
        <f t="shared" si="58"/>
        <v>1592</v>
      </c>
      <c r="H265" s="150">
        <v>1592</v>
      </c>
      <c r="I265" s="150"/>
      <c r="J265" s="136">
        <f t="shared" si="59"/>
        <v>15</v>
      </c>
      <c r="K265" s="136">
        <f t="shared" si="78"/>
        <v>15</v>
      </c>
      <c r="L265" s="136">
        <f t="shared" si="79"/>
        <v>0</v>
      </c>
      <c r="M265" s="136">
        <f t="shared" si="62"/>
        <v>1607</v>
      </c>
      <c r="N265" s="136">
        <f t="shared" si="63"/>
        <v>1607</v>
      </c>
      <c r="O265" s="136">
        <f t="shared" si="64"/>
        <v>0</v>
      </c>
      <c r="P265" s="136">
        <f t="shared" si="65"/>
        <v>0</v>
      </c>
      <c r="Q265" s="136"/>
      <c r="R265" s="89"/>
      <c r="S265" s="138"/>
      <c r="T265" s="52"/>
      <c r="V265" s="52"/>
      <c r="X265" s="65" t="s">
        <v>58</v>
      </c>
    </row>
    <row r="266" spans="1:24" ht="19.5" customHeight="1">
      <c r="A266" s="64">
        <v>7</v>
      </c>
      <c r="B266" s="65" t="s">
        <v>52</v>
      </c>
      <c r="C266" s="136">
        <f t="shared" si="77"/>
        <v>1959</v>
      </c>
      <c r="D266" s="136"/>
      <c r="E266" s="136">
        <v>1959</v>
      </c>
      <c r="F266" s="136">
        <v>0</v>
      </c>
      <c r="G266" s="136">
        <f t="shared" si="58"/>
        <v>1917</v>
      </c>
      <c r="H266" s="150">
        <v>1917</v>
      </c>
      <c r="I266" s="150"/>
      <c r="J266" s="136">
        <f t="shared" si="59"/>
        <v>42</v>
      </c>
      <c r="K266" s="136">
        <f t="shared" si="78"/>
        <v>42</v>
      </c>
      <c r="L266" s="136">
        <f t="shared" si="79"/>
        <v>0</v>
      </c>
      <c r="M266" s="136">
        <f t="shared" si="62"/>
        <v>1959</v>
      </c>
      <c r="N266" s="136">
        <f t="shared" si="63"/>
        <v>1959</v>
      </c>
      <c r="O266" s="136">
        <f t="shared" si="64"/>
        <v>0</v>
      </c>
      <c r="P266" s="136">
        <f t="shared" si="65"/>
        <v>0</v>
      </c>
      <c r="Q266" s="136"/>
      <c r="R266" s="89"/>
      <c r="S266" s="138"/>
      <c r="T266" s="52"/>
      <c r="V266" s="52"/>
      <c r="X266" s="65" t="s">
        <v>52</v>
      </c>
    </row>
    <row r="267" spans="1:24" ht="19.5" customHeight="1">
      <c r="A267" s="64">
        <v>8</v>
      </c>
      <c r="B267" s="65" t="s">
        <v>53</v>
      </c>
      <c r="C267" s="136">
        <f t="shared" si="77"/>
        <v>1425</v>
      </c>
      <c r="D267" s="136"/>
      <c r="E267" s="136">
        <v>1425</v>
      </c>
      <c r="F267" s="136">
        <v>0</v>
      </c>
      <c r="G267" s="136">
        <f t="shared" si="58"/>
        <v>1425</v>
      </c>
      <c r="H267" s="150">
        <v>1425</v>
      </c>
      <c r="I267" s="150"/>
      <c r="J267" s="136">
        <f t="shared" si="59"/>
        <v>0</v>
      </c>
      <c r="K267" s="136">
        <f t="shared" si="78"/>
        <v>0</v>
      </c>
      <c r="L267" s="136">
        <f t="shared" si="79"/>
        <v>0</v>
      </c>
      <c r="M267" s="136">
        <f t="shared" si="62"/>
        <v>1425</v>
      </c>
      <c r="N267" s="136">
        <f t="shared" si="63"/>
        <v>1425</v>
      </c>
      <c r="O267" s="136">
        <f t="shared" si="64"/>
        <v>0</v>
      </c>
      <c r="P267" s="136">
        <f t="shared" si="65"/>
        <v>0</v>
      </c>
      <c r="Q267" s="136"/>
      <c r="R267" s="89"/>
      <c r="S267" s="138"/>
      <c r="T267" s="52"/>
      <c r="V267" s="52"/>
      <c r="X267" s="65" t="s">
        <v>53</v>
      </c>
    </row>
    <row r="268" spans="1:24" ht="19.5" customHeight="1">
      <c r="A268" s="64">
        <v>9</v>
      </c>
      <c r="B268" s="65" t="s">
        <v>54</v>
      </c>
      <c r="C268" s="136">
        <f t="shared" si="77"/>
        <v>1265</v>
      </c>
      <c r="D268" s="136"/>
      <c r="E268" s="136">
        <v>1265</v>
      </c>
      <c r="F268" s="136">
        <v>0</v>
      </c>
      <c r="G268" s="136">
        <f t="shared" si="58"/>
        <v>1240</v>
      </c>
      <c r="H268" s="136">
        <v>1240</v>
      </c>
      <c r="I268" s="108"/>
      <c r="J268" s="136">
        <f t="shared" si="59"/>
        <v>25</v>
      </c>
      <c r="K268" s="136">
        <f t="shared" si="78"/>
        <v>25</v>
      </c>
      <c r="L268" s="136">
        <f t="shared" si="79"/>
        <v>0</v>
      </c>
      <c r="M268" s="136">
        <f t="shared" si="62"/>
        <v>1265</v>
      </c>
      <c r="N268" s="136">
        <f t="shared" si="63"/>
        <v>1265</v>
      </c>
      <c r="O268" s="136">
        <f t="shared" si="64"/>
        <v>0</v>
      </c>
      <c r="P268" s="136">
        <f t="shared" si="65"/>
        <v>0</v>
      </c>
      <c r="Q268" s="136"/>
      <c r="R268" s="146"/>
      <c r="S268" s="138"/>
      <c r="T268" s="52"/>
      <c r="V268" s="52"/>
      <c r="X268" s="65" t="s">
        <v>54</v>
      </c>
    </row>
    <row r="269" spans="1:24" ht="19.5" customHeight="1">
      <c r="A269" s="64">
        <v>10</v>
      </c>
      <c r="B269" s="65" t="s">
        <v>60</v>
      </c>
      <c r="C269" s="136">
        <f t="shared" si="77"/>
        <v>2290</v>
      </c>
      <c r="D269" s="136"/>
      <c r="E269" s="136">
        <v>2290</v>
      </c>
      <c r="F269" s="136">
        <v>0</v>
      </c>
      <c r="G269" s="136">
        <f t="shared" si="58"/>
        <v>2277</v>
      </c>
      <c r="H269" s="150">
        <v>2277</v>
      </c>
      <c r="I269" s="150"/>
      <c r="J269" s="136">
        <f t="shared" si="59"/>
        <v>13</v>
      </c>
      <c r="K269" s="136">
        <f t="shared" si="78"/>
        <v>13</v>
      </c>
      <c r="L269" s="136">
        <f t="shared" si="79"/>
        <v>0</v>
      </c>
      <c r="M269" s="136">
        <f t="shared" si="62"/>
        <v>2290</v>
      </c>
      <c r="N269" s="136">
        <f t="shared" si="63"/>
        <v>2290</v>
      </c>
      <c r="O269" s="136">
        <f t="shared" si="64"/>
        <v>0</v>
      </c>
      <c r="P269" s="136">
        <f t="shared" si="65"/>
        <v>0</v>
      </c>
      <c r="Q269" s="136"/>
      <c r="R269" s="89"/>
      <c r="S269" s="138"/>
      <c r="T269" s="52"/>
      <c r="V269" s="52"/>
      <c r="X269" s="65" t="s">
        <v>60</v>
      </c>
    </row>
    <row r="270" spans="1:24" ht="19.5" customHeight="1">
      <c r="A270" s="64">
        <v>11</v>
      </c>
      <c r="B270" s="65" t="s">
        <v>70</v>
      </c>
      <c r="C270" s="136">
        <f t="shared" si="77"/>
        <v>1586</v>
      </c>
      <c r="D270" s="136"/>
      <c r="E270" s="136">
        <v>1586</v>
      </c>
      <c r="F270" s="136">
        <v>0</v>
      </c>
      <c r="G270" s="136">
        <f t="shared" si="58"/>
        <v>1542</v>
      </c>
      <c r="H270" s="150">
        <v>1542</v>
      </c>
      <c r="I270" s="136"/>
      <c r="J270" s="136">
        <f t="shared" si="59"/>
        <v>44</v>
      </c>
      <c r="K270" s="136">
        <f t="shared" si="78"/>
        <v>44</v>
      </c>
      <c r="L270" s="136">
        <f t="shared" si="79"/>
        <v>0</v>
      </c>
      <c r="M270" s="136">
        <f t="shared" si="62"/>
        <v>1586</v>
      </c>
      <c r="N270" s="136">
        <f t="shared" si="63"/>
        <v>1586</v>
      </c>
      <c r="O270" s="136">
        <f t="shared" si="64"/>
        <v>0</v>
      </c>
      <c r="P270" s="136">
        <f t="shared" si="65"/>
        <v>0</v>
      </c>
      <c r="Q270" s="136"/>
      <c r="R270" s="89"/>
      <c r="S270" s="138"/>
      <c r="T270" s="52"/>
      <c r="V270" s="52"/>
      <c r="X270" s="65" t="s">
        <v>70</v>
      </c>
    </row>
    <row r="271" spans="1:24" ht="19.5" customHeight="1">
      <c r="A271" s="64">
        <v>12</v>
      </c>
      <c r="B271" s="65" t="s">
        <v>61</v>
      </c>
      <c r="C271" s="136">
        <f t="shared" si="77"/>
        <v>1193</v>
      </c>
      <c r="D271" s="136"/>
      <c r="E271" s="136">
        <v>1193</v>
      </c>
      <c r="F271" s="136">
        <v>0</v>
      </c>
      <c r="G271" s="136">
        <f t="shared" si="58"/>
        <v>1187</v>
      </c>
      <c r="H271" s="150">
        <v>1187</v>
      </c>
      <c r="I271" s="136"/>
      <c r="J271" s="136">
        <f t="shared" si="59"/>
        <v>6</v>
      </c>
      <c r="K271" s="136">
        <f t="shared" si="78"/>
        <v>6</v>
      </c>
      <c r="L271" s="136">
        <f t="shared" si="79"/>
        <v>0</v>
      </c>
      <c r="M271" s="136">
        <f t="shared" si="62"/>
        <v>1193</v>
      </c>
      <c r="N271" s="136">
        <f t="shared" si="63"/>
        <v>1193</v>
      </c>
      <c r="O271" s="136">
        <f t="shared" si="64"/>
        <v>0</v>
      </c>
      <c r="P271" s="136">
        <f t="shared" si="65"/>
        <v>0</v>
      </c>
      <c r="Q271" s="136"/>
      <c r="R271" s="89"/>
      <c r="S271" s="138"/>
      <c r="T271" s="52"/>
      <c r="V271" s="52"/>
      <c r="X271" s="65" t="s">
        <v>61</v>
      </c>
    </row>
    <row r="272" spans="1:24" ht="19.5" customHeight="1">
      <c r="A272" s="64">
        <v>13</v>
      </c>
      <c r="B272" s="65" t="s">
        <v>66</v>
      </c>
      <c r="C272" s="136">
        <f t="shared" si="77"/>
        <v>1520</v>
      </c>
      <c r="D272" s="136"/>
      <c r="E272" s="136">
        <v>1520</v>
      </c>
      <c r="F272" s="136">
        <v>0</v>
      </c>
      <c r="G272" s="136">
        <f aca="true" t="shared" si="80" ref="G272:G293">SUM(H272:I272)</f>
        <v>1494</v>
      </c>
      <c r="H272" s="150">
        <v>1494</v>
      </c>
      <c r="I272" s="150"/>
      <c r="J272" s="136">
        <f aca="true" t="shared" si="81" ref="J272:J293">SUM(K272:L272)</f>
        <v>26</v>
      </c>
      <c r="K272" s="136">
        <f t="shared" si="78"/>
        <v>26</v>
      </c>
      <c r="L272" s="136">
        <f t="shared" si="79"/>
        <v>0</v>
      </c>
      <c r="M272" s="136">
        <f aca="true" t="shared" si="82" ref="M272:M293">SUM(N272:O272)</f>
        <v>1520</v>
      </c>
      <c r="N272" s="136">
        <f aca="true" t="shared" si="83" ref="N272:N293">D272+E272+Q272</f>
        <v>1520</v>
      </c>
      <c r="O272" s="136">
        <f aca="true" t="shared" si="84" ref="O272:O293">F272+R272</f>
        <v>0</v>
      </c>
      <c r="P272" s="136">
        <f aca="true" t="shared" si="85" ref="P272:P293">SUM(Q272:R272)</f>
        <v>0</v>
      </c>
      <c r="Q272" s="136"/>
      <c r="R272" s="89"/>
      <c r="S272" s="138"/>
      <c r="T272" s="52"/>
      <c r="V272" s="52"/>
      <c r="X272" s="65" t="s">
        <v>66</v>
      </c>
    </row>
    <row r="273" spans="1:22" ht="19.5" customHeight="1">
      <c r="A273" s="62">
        <v>4</v>
      </c>
      <c r="B273" s="63" t="s">
        <v>410</v>
      </c>
      <c r="C273" s="134">
        <f>SUM(C274:C293)</f>
        <v>402</v>
      </c>
      <c r="D273" s="134">
        <f aca="true" t="shared" si="86" ref="D273:R273">SUM(D274:D293)</f>
        <v>0</v>
      </c>
      <c r="E273" s="134">
        <f t="shared" si="86"/>
        <v>401</v>
      </c>
      <c r="F273" s="134">
        <f t="shared" si="86"/>
        <v>1</v>
      </c>
      <c r="G273" s="134">
        <f t="shared" si="86"/>
        <v>395</v>
      </c>
      <c r="H273" s="134">
        <f t="shared" si="86"/>
        <v>394</v>
      </c>
      <c r="I273" s="134">
        <f t="shared" si="86"/>
        <v>1</v>
      </c>
      <c r="J273" s="134">
        <f t="shared" si="86"/>
        <v>7</v>
      </c>
      <c r="K273" s="134">
        <f t="shared" si="86"/>
        <v>7</v>
      </c>
      <c r="L273" s="134">
        <f t="shared" si="86"/>
        <v>0</v>
      </c>
      <c r="M273" s="134">
        <f t="shared" si="86"/>
        <v>403</v>
      </c>
      <c r="N273" s="134">
        <f t="shared" si="86"/>
        <v>402</v>
      </c>
      <c r="O273" s="134">
        <f t="shared" si="86"/>
        <v>1</v>
      </c>
      <c r="P273" s="134">
        <f t="shared" si="86"/>
        <v>1</v>
      </c>
      <c r="Q273" s="134">
        <f t="shared" si="86"/>
        <v>1</v>
      </c>
      <c r="R273" s="135">
        <f t="shared" si="86"/>
        <v>0</v>
      </c>
      <c r="S273" s="61"/>
      <c r="T273" s="52"/>
      <c r="V273" s="52"/>
    </row>
    <row r="274" spans="1:24" ht="19.5" customHeight="1">
      <c r="A274" s="64">
        <v>1</v>
      </c>
      <c r="B274" s="65" t="s">
        <v>411</v>
      </c>
      <c r="C274" s="136">
        <f aca="true" t="shared" si="87" ref="C274:C293">SUM(D274:F274)</f>
        <v>50</v>
      </c>
      <c r="D274" s="136"/>
      <c r="E274" s="136">
        <v>50</v>
      </c>
      <c r="F274" s="136">
        <v>0</v>
      </c>
      <c r="G274" s="136">
        <f t="shared" si="80"/>
        <v>49</v>
      </c>
      <c r="H274" s="150">
        <v>49</v>
      </c>
      <c r="I274" s="150"/>
      <c r="J274" s="136">
        <f t="shared" si="81"/>
        <v>1</v>
      </c>
      <c r="K274" s="136">
        <f aca="true" t="shared" si="88" ref="K274:K293">D274+E274-H274</f>
        <v>1</v>
      </c>
      <c r="L274" s="136">
        <f aca="true" t="shared" si="89" ref="L274:L293">F274-I274</f>
        <v>0</v>
      </c>
      <c r="M274" s="136">
        <f t="shared" si="82"/>
        <v>50</v>
      </c>
      <c r="N274" s="136">
        <f t="shared" si="83"/>
        <v>50</v>
      </c>
      <c r="O274" s="136">
        <f t="shared" si="84"/>
        <v>0</v>
      </c>
      <c r="P274" s="136">
        <f t="shared" si="85"/>
        <v>0</v>
      </c>
      <c r="Q274" s="136"/>
      <c r="R274" s="89"/>
      <c r="S274" s="138">
        <v>1</v>
      </c>
      <c r="T274" s="52" t="s">
        <v>150</v>
      </c>
      <c r="U274" s="47" t="s">
        <v>157</v>
      </c>
      <c r="V274" s="52" t="s">
        <v>380</v>
      </c>
      <c r="X274" s="52" t="s">
        <v>157</v>
      </c>
    </row>
    <row r="275" spans="1:24" ht="19.5" customHeight="1">
      <c r="A275" s="64">
        <v>2</v>
      </c>
      <c r="B275" s="65" t="s">
        <v>412</v>
      </c>
      <c r="C275" s="136">
        <f t="shared" si="87"/>
        <v>52</v>
      </c>
      <c r="D275" s="136"/>
      <c r="E275" s="136">
        <v>52</v>
      </c>
      <c r="F275" s="136">
        <v>0</v>
      </c>
      <c r="G275" s="136">
        <f t="shared" si="80"/>
        <v>52</v>
      </c>
      <c r="H275" s="150">
        <v>52</v>
      </c>
      <c r="I275" s="150"/>
      <c r="J275" s="136">
        <f t="shared" si="81"/>
        <v>0</v>
      </c>
      <c r="K275" s="136">
        <f t="shared" si="88"/>
        <v>0</v>
      </c>
      <c r="L275" s="136">
        <f t="shared" si="89"/>
        <v>0</v>
      </c>
      <c r="M275" s="136">
        <f t="shared" si="82"/>
        <v>52</v>
      </c>
      <c r="N275" s="136">
        <f t="shared" si="83"/>
        <v>52</v>
      </c>
      <c r="O275" s="136">
        <f t="shared" si="84"/>
        <v>0</v>
      </c>
      <c r="P275" s="136">
        <f t="shared" si="85"/>
        <v>0</v>
      </c>
      <c r="Q275" s="136"/>
      <c r="R275" s="89"/>
      <c r="S275" s="138">
        <v>1</v>
      </c>
      <c r="T275" s="52" t="s">
        <v>150</v>
      </c>
      <c r="U275" s="47" t="s">
        <v>157</v>
      </c>
      <c r="V275" s="60" t="s">
        <v>380</v>
      </c>
      <c r="X275" s="52" t="s">
        <v>170</v>
      </c>
    </row>
    <row r="276" spans="1:24" ht="19.5" customHeight="1">
      <c r="A276" s="64">
        <v>3</v>
      </c>
      <c r="B276" s="65" t="s">
        <v>483</v>
      </c>
      <c r="C276" s="136">
        <f t="shared" si="87"/>
        <v>38</v>
      </c>
      <c r="D276" s="136"/>
      <c r="E276" s="136">
        <v>37</v>
      </c>
      <c r="F276" s="136">
        <v>1</v>
      </c>
      <c r="G276" s="136">
        <f t="shared" si="80"/>
        <v>35</v>
      </c>
      <c r="H276" s="137">
        <v>34</v>
      </c>
      <c r="I276" s="137">
        <v>1</v>
      </c>
      <c r="J276" s="136">
        <f t="shared" si="81"/>
        <v>3</v>
      </c>
      <c r="K276" s="136">
        <f t="shared" si="88"/>
        <v>3</v>
      </c>
      <c r="L276" s="136">
        <f t="shared" si="89"/>
        <v>0</v>
      </c>
      <c r="M276" s="136">
        <f t="shared" si="82"/>
        <v>38</v>
      </c>
      <c r="N276" s="136">
        <f t="shared" si="83"/>
        <v>37</v>
      </c>
      <c r="O276" s="136">
        <f t="shared" si="84"/>
        <v>1</v>
      </c>
      <c r="P276" s="136">
        <f t="shared" si="85"/>
        <v>0</v>
      </c>
      <c r="Q276" s="136"/>
      <c r="R276" s="89"/>
      <c r="S276" s="138">
        <v>1</v>
      </c>
      <c r="T276" s="52" t="s">
        <v>150</v>
      </c>
      <c r="U276" s="47" t="s">
        <v>157</v>
      </c>
      <c r="V276" s="52" t="s">
        <v>380</v>
      </c>
      <c r="X276" s="52" t="s">
        <v>216</v>
      </c>
    </row>
    <row r="277" spans="1:24" ht="19.5" customHeight="1">
      <c r="A277" s="64">
        <v>4</v>
      </c>
      <c r="B277" s="65" t="s">
        <v>414</v>
      </c>
      <c r="C277" s="136">
        <f t="shared" si="87"/>
        <v>37</v>
      </c>
      <c r="D277" s="136"/>
      <c r="E277" s="136">
        <v>37</v>
      </c>
      <c r="F277" s="136">
        <v>0</v>
      </c>
      <c r="G277" s="136">
        <f t="shared" si="80"/>
        <v>37</v>
      </c>
      <c r="H277" s="137">
        <v>37</v>
      </c>
      <c r="I277" s="137"/>
      <c r="J277" s="136">
        <f t="shared" si="81"/>
        <v>0</v>
      </c>
      <c r="K277" s="136">
        <f t="shared" si="88"/>
        <v>0</v>
      </c>
      <c r="L277" s="136">
        <f t="shared" si="89"/>
        <v>0</v>
      </c>
      <c r="M277" s="136">
        <f t="shared" si="82"/>
        <v>37</v>
      </c>
      <c r="N277" s="136">
        <f t="shared" si="83"/>
        <v>37</v>
      </c>
      <c r="O277" s="136">
        <f t="shared" si="84"/>
        <v>0</v>
      </c>
      <c r="P277" s="136">
        <f t="shared" si="85"/>
        <v>0</v>
      </c>
      <c r="Q277" s="136"/>
      <c r="R277" s="89"/>
      <c r="S277" s="138">
        <v>1</v>
      </c>
      <c r="T277" s="52" t="s">
        <v>150</v>
      </c>
      <c r="U277" s="47" t="s">
        <v>157</v>
      </c>
      <c r="V277" s="60" t="s">
        <v>380</v>
      </c>
      <c r="X277" s="52" t="s">
        <v>170</v>
      </c>
    </row>
    <row r="278" spans="1:24" ht="19.5" customHeight="1">
      <c r="A278" s="64">
        <v>5</v>
      </c>
      <c r="B278" s="65" t="s">
        <v>415</v>
      </c>
      <c r="C278" s="136">
        <f t="shared" si="87"/>
        <v>25</v>
      </c>
      <c r="D278" s="136"/>
      <c r="E278" s="136">
        <v>25</v>
      </c>
      <c r="F278" s="136">
        <v>0</v>
      </c>
      <c r="G278" s="136">
        <f t="shared" si="80"/>
        <v>24</v>
      </c>
      <c r="H278" s="137">
        <v>24</v>
      </c>
      <c r="I278" s="137"/>
      <c r="J278" s="136">
        <f t="shared" si="81"/>
        <v>1</v>
      </c>
      <c r="K278" s="136">
        <f t="shared" si="88"/>
        <v>1</v>
      </c>
      <c r="L278" s="136">
        <f t="shared" si="89"/>
        <v>0</v>
      </c>
      <c r="M278" s="136">
        <f t="shared" si="82"/>
        <v>25</v>
      </c>
      <c r="N278" s="136">
        <f t="shared" si="83"/>
        <v>25</v>
      </c>
      <c r="O278" s="136">
        <f t="shared" si="84"/>
        <v>0</v>
      </c>
      <c r="P278" s="136">
        <f t="shared" si="85"/>
        <v>0</v>
      </c>
      <c r="Q278" s="136"/>
      <c r="R278" s="89"/>
      <c r="S278" s="138">
        <v>1</v>
      </c>
      <c r="T278" s="52" t="s">
        <v>150</v>
      </c>
      <c r="U278" s="47" t="s">
        <v>157</v>
      </c>
      <c r="V278" s="60" t="s">
        <v>380</v>
      </c>
      <c r="X278" s="52" t="s">
        <v>170</v>
      </c>
    </row>
    <row r="279" spans="1:24" ht="19.5" customHeight="1">
      <c r="A279" s="64">
        <v>6</v>
      </c>
      <c r="B279" s="65" t="s">
        <v>416</v>
      </c>
      <c r="C279" s="136">
        <f t="shared" si="87"/>
        <v>10</v>
      </c>
      <c r="D279" s="136"/>
      <c r="E279" s="136">
        <v>10</v>
      </c>
      <c r="F279" s="136">
        <v>0</v>
      </c>
      <c r="G279" s="136">
        <f t="shared" si="80"/>
        <v>10</v>
      </c>
      <c r="H279" s="137">
        <v>10</v>
      </c>
      <c r="I279" s="137"/>
      <c r="J279" s="136">
        <f t="shared" si="81"/>
        <v>0</v>
      </c>
      <c r="K279" s="136">
        <f t="shared" si="88"/>
        <v>0</v>
      </c>
      <c r="L279" s="136">
        <f t="shared" si="89"/>
        <v>0</v>
      </c>
      <c r="M279" s="136">
        <f t="shared" si="82"/>
        <v>10</v>
      </c>
      <c r="N279" s="136">
        <f t="shared" si="83"/>
        <v>10</v>
      </c>
      <c r="O279" s="136">
        <f t="shared" si="84"/>
        <v>0</v>
      </c>
      <c r="P279" s="136">
        <f t="shared" si="85"/>
        <v>0</v>
      </c>
      <c r="Q279" s="136"/>
      <c r="R279" s="89"/>
      <c r="S279" s="138">
        <v>1</v>
      </c>
      <c r="T279" s="52" t="s">
        <v>150</v>
      </c>
      <c r="U279" s="47" t="s">
        <v>157</v>
      </c>
      <c r="V279" s="60" t="s">
        <v>380</v>
      </c>
      <c r="X279" s="52" t="s">
        <v>170</v>
      </c>
    </row>
    <row r="280" spans="1:24" ht="19.5" customHeight="1">
      <c r="A280" s="64">
        <v>7</v>
      </c>
      <c r="B280" s="65" t="s">
        <v>417</v>
      </c>
      <c r="C280" s="136">
        <f t="shared" si="87"/>
        <v>10</v>
      </c>
      <c r="D280" s="136"/>
      <c r="E280" s="136">
        <v>10</v>
      </c>
      <c r="F280" s="136">
        <v>0</v>
      </c>
      <c r="G280" s="136">
        <f t="shared" si="80"/>
        <v>10</v>
      </c>
      <c r="H280" s="137">
        <v>10</v>
      </c>
      <c r="I280" s="137"/>
      <c r="J280" s="136">
        <f t="shared" si="81"/>
        <v>0</v>
      </c>
      <c r="K280" s="136">
        <f t="shared" si="88"/>
        <v>0</v>
      </c>
      <c r="L280" s="136">
        <f t="shared" si="89"/>
        <v>0</v>
      </c>
      <c r="M280" s="136">
        <f t="shared" si="82"/>
        <v>10</v>
      </c>
      <c r="N280" s="136">
        <f t="shared" si="83"/>
        <v>10</v>
      </c>
      <c r="O280" s="136">
        <f t="shared" si="84"/>
        <v>0</v>
      </c>
      <c r="P280" s="136">
        <f t="shared" si="85"/>
        <v>0</v>
      </c>
      <c r="Q280" s="136"/>
      <c r="R280" s="89"/>
      <c r="S280" s="138">
        <v>1</v>
      </c>
      <c r="T280" s="52" t="s">
        <v>150</v>
      </c>
      <c r="U280" s="47" t="s">
        <v>157</v>
      </c>
      <c r="V280" s="60" t="s">
        <v>380</v>
      </c>
      <c r="X280" s="52" t="s">
        <v>170</v>
      </c>
    </row>
    <row r="281" spans="1:24" ht="19.5" customHeight="1">
      <c r="A281" s="64">
        <v>8</v>
      </c>
      <c r="B281" s="65" t="s">
        <v>418</v>
      </c>
      <c r="C281" s="136">
        <f t="shared" si="87"/>
        <v>10</v>
      </c>
      <c r="D281" s="136"/>
      <c r="E281" s="136">
        <v>10</v>
      </c>
      <c r="F281" s="136">
        <v>0</v>
      </c>
      <c r="G281" s="136">
        <f t="shared" si="80"/>
        <v>10</v>
      </c>
      <c r="H281" s="137">
        <v>10</v>
      </c>
      <c r="I281" s="137"/>
      <c r="J281" s="136">
        <f t="shared" si="81"/>
        <v>0</v>
      </c>
      <c r="K281" s="136">
        <f t="shared" si="88"/>
        <v>0</v>
      </c>
      <c r="L281" s="136">
        <f t="shared" si="89"/>
        <v>0</v>
      </c>
      <c r="M281" s="136">
        <f t="shared" si="82"/>
        <v>10</v>
      </c>
      <c r="N281" s="136">
        <f t="shared" si="83"/>
        <v>10</v>
      </c>
      <c r="O281" s="136">
        <f t="shared" si="84"/>
        <v>0</v>
      </c>
      <c r="P281" s="136">
        <f t="shared" si="85"/>
        <v>0</v>
      </c>
      <c r="Q281" s="136"/>
      <c r="R281" s="89"/>
      <c r="S281" s="138">
        <v>1</v>
      </c>
      <c r="T281" s="52" t="s">
        <v>150</v>
      </c>
      <c r="U281" s="47" t="s">
        <v>157</v>
      </c>
      <c r="V281" s="60" t="s">
        <v>380</v>
      </c>
      <c r="X281" s="52" t="s">
        <v>170</v>
      </c>
    </row>
    <row r="282" spans="1:24" ht="19.5" customHeight="1">
      <c r="A282" s="64">
        <v>9</v>
      </c>
      <c r="B282" s="65" t="s">
        <v>419</v>
      </c>
      <c r="C282" s="136">
        <f t="shared" si="87"/>
        <v>12</v>
      </c>
      <c r="D282" s="136"/>
      <c r="E282" s="136">
        <v>12</v>
      </c>
      <c r="F282" s="136">
        <v>0</v>
      </c>
      <c r="G282" s="136">
        <f t="shared" si="80"/>
        <v>12</v>
      </c>
      <c r="H282" s="137">
        <v>12</v>
      </c>
      <c r="I282" s="137"/>
      <c r="J282" s="136">
        <f t="shared" si="81"/>
        <v>0</v>
      </c>
      <c r="K282" s="136">
        <f t="shared" si="88"/>
        <v>0</v>
      </c>
      <c r="L282" s="136">
        <f t="shared" si="89"/>
        <v>0</v>
      </c>
      <c r="M282" s="136">
        <f t="shared" si="82"/>
        <v>12</v>
      </c>
      <c r="N282" s="136">
        <f t="shared" si="83"/>
        <v>12</v>
      </c>
      <c r="O282" s="136">
        <f t="shared" si="84"/>
        <v>0</v>
      </c>
      <c r="P282" s="136">
        <f t="shared" si="85"/>
        <v>0</v>
      </c>
      <c r="Q282" s="136"/>
      <c r="R282" s="89"/>
      <c r="S282" s="138">
        <v>1</v>
      </c>
      <c r="T282" s="52" t="s">
        <v>150</v>
      </c>
      <c r="U282" s="47" t="s">
        <v>157</v>
      </c>
      <c r="V282" s="60" t="s">
        <v>380</v>
      </c>
      <c r="X282" s="52" t="s">
        <v>170</v>
      </c>
    </row>
    <row r="283" spans="1:24" ht="19.5" customHeight="1">
      <c r="A283" s="64">
        <v>10</v>
      </c>
      <c r="B283" s="65" t="s">
        <v>420</v>
      </c>
      <c r="C283" s="136">
        <f t="shared" si="87"/>
        <v>10</v>
      </c>
      <c r="D283" s="136"/>
      <c r="E283" s="136">
        <v>10</v>
      </c>
      <c r="F283" s="136">
        <v>0</v>
      </c>
      <c r="G283" s="136">
        <f t="shared" si="80"/>
        <v>10</v>
      </c>
      <c r="H283" s="137">
        <v>10</v>
      </c>
      <c r="I283" s="137"/>
      <c r="J283" s="136">
        <f t="shared" si="81"/>
        <v>0</v>
      </c>
      <c r="K283" s="136">
        <f t="shared" si="88"/>
        <v>0</v>
      </c>
      <c r="L283" s="136">
        <f t="shared" si="89"/>
        <v>0</v>
      </c>
      <c r="M283" s="136">
        <f t="shared" si="82"/>
        <v>10</v>
      </c>
      <c r="N283" s="136">
        <f t="shared" si="83"/>
        <v>10</v>
      </c>
      <c r="O283" s="136">
        <f t="shared" si="84"/>
        <v>0</v>
      </c>
      <c r="P283" s="136">
        <f t="shared" si="85"/>
        <v>0</v>
      </c>
      <c r="Q283" s="136"/>
      <c r="R283" s="89"/>
      <c r="S283" s="138">
        <v>1</v>
      </c>
      <c r="T283" s="52" t="s">
        <v>150</v>
      </c>
      <c r="U283" s="47" t="s">
        <v>157</v>
      </c>
      <c r="V283" s="60" t="s">
        <v>380</v>
      </c>
      <c r="X283" s="52" t="s">
        <v>170</v>
      </c>
    </row>
    <row r="284" spans="1:24" ht="19.5" customHeight="1">
      <c r="A284" s="64">
        <v>11</v>
      </c>
      <c r="B284" s="65" t="s">
        <v>421</v>
      </c>
      <c r="C284" s="136">
        <f t="shared" si="87"/>
        <v>10</v>
      </c>
      <c r="D284" s="136"/>
      <c r="E284" s="136">
        <v>10</v>
      </c>
      <c r="F284" s="136">
        <v>0</v>
      </c>
      <c r="G284" s="136">
        <f t="shared" si="80"/>
        <v>10</v>
      </c>
      <c r="H284" s="137">
        <v>10</v>
      </c>
      <c r="I284" s="137"/>
      <c r="J284" s="136">
        <f t="shared" si="81"/>
        <v>0</v>
      </c>
      <c r="K284" s="136">
        <f t="shared" si="88"/>
        <v>0</v>
      </c>
      <c r="L284" s="136">
        <f t="shared" si="89"/>
        <v>0</v>
      </c>
      <c r="M284" s="136">
        <f t="shared" si="82"/>
        <v>10</v>
      </c>
      <c r="N284" s="136">
        <f t="shared" si="83"/>
        <v>10</v>
      </c>
      <c r="O284" s="136">
        <f t="shared" si="84"/>
        <v>0</v>
      </c>
      <c r="P284" s="136">
        <f t="shared" si="85"/>
        <v>0</v>
      </c>
      <c r="Q284" s="136"/>
      <c r="R284" s="89"/>
      <c r="S284" s="138">
        <v>1</v>
      </c>
      <c r="T284" s="52" t="s">
        <v>150</v>
      </c>
      <c r="U284" s="47" t="s">
        <v>157</v>
      </c>
      <c r="V284" s="60" t="s">
        <v>380</v>
      </c>
      <c r="X284" s="52" t="s">
        <v>170</v>
      </c>
    </row>
    <row r="285" spans="1:24" ht="19.5" customHeight="1">
      <c r="A285" s="64">
        <v>12</v>
      </c>
      <c r="B285" s="65" t="s">
        <v>422</v>
      </c>
      <c r="C285" s="136">
        <f t="shared" si="87"/>
        <v>10</v>
      </c>
      <c r="D285" s="136"/>
      <c r="E285" s="136">
        <v>10</v>
      </c>
      <c r="F285" s="136">
        <v>0</v>
      </c>
      <c r="G285" s="136">
        <f t="shared" si="80"/>
        <v>10</v>
      </c>
      <c r="H285" s="137">
        <v>10</v>
      </c>
      <c r="I285" s="137"/>
      <c r="J285" s="136">
        <f t="shared" si="81"/>
        <v>0</v>
      </c>
      <c r="K285" s="136">
        <f t="shared" si="88"/>
        <v>0</v>
      </c>
      <c r="L285" s="136">
        <f t="shared" si="89"/>
        <v>0</v>
      </c>
      <c r="M285" s="136">
        <f t="shared" si="82"/>
        <v>10</v>
      </c>
      <c r="N285" s="136">
        <f t="shared" si="83"/>
        <v>10</v>
      </c>
      <c r="O285" s="136">
        <f t="shared" si="84"/>
        <v>0</v>
      </c>
      <c r="P285" s="136">
        <f t="shared" si="85"/>
        <v>0</v>
      </c>
      <c r="Q285" s="136"/>
      <c r="R285" s="89"/>
      <c r="S285" s="138">
        <v>1</v>
      </c>
      <c r="T285" s="52" t="s">
        <v>150</v>
      </c>
      <c r="U285" s="47" t="s">
        <v>157</v>
      </c>
      <c r="V285" s="60" t="s">
        <v>380</v>
      </c>
      <c r="X285" s="52" t="s">
        <v>170</v>
      </c>
    </row>
    <row r="286" spans="1:24" ht="19.5" customHeight="1">
      <c r="A286" s="64">
        <v>13</v>
      </c>
      <c r="B286" s="65" t="s">
        <v>423</v>
      </c>
      <c r="C286" s="136">
        <f t="shared" si="87"/>
        <v>10</v>
      </c>
      <c r="D286" s="136"/>
      <c r="E286" s="136">
        <v>10</v>
      </c>
      <c r="F286" s="136">
        <v>0</v>
      </c>
      <c r="G286" s="136">
        <f t="shared" si="80"/>
        <v>10</v>
      </c>
      <c r="H286" s="137">
        <v>10</v>
      </c>
      <c r="I286" s="137"/>
      <c r="J286" s="136">
        <f t="shared" si="81"/>
        <v>0</v>
      </c>
      <c r="K286" s="136">
        <f t="shared" si="88"/>
        <v>0</v>
      </c>
      <c r="L286" s="136">
        <f t="shared" si="89"/>
        <v>0</v>
      </c>
      <c r="M286" s="136">
        <f t="shared" si="82"/>
        <v>10</v>
      </c>
      <c r="N286" s="136">
        <f t="shared" si="83"/>
        <v>10</v>
      </c>
      <c r="O286" s="136">
        <f t="shared" si="84"/>
        <v>0</v>
      </c>
      <c r="P286" s="136">
        <f t="shared" si="85"/>
        <v>0</v>
      </c>
      <c r="Q286" s="136"/>
      <c r="R286" s="89"/>
      <c r="S286" s="138">
        <v>1</v>
      </c>
      <c r="T286" s="52" t="s">
        <v>150</v>
      </c>
      <c r="U286" s="47" t="s">
        <v>157</v>
      </c>
      <c r="V286" s="60" t="s">
        <v>380</v>
      </c>
      <c r="X286" s="52" t="s">
        <v>170</v>
      </c>
    </row>
    <row r="287" spans="1:24" ht="19.5" customHeight="1">
      <c r="A287" s="64">
        <v>14</v>
      </c>
      <c r="B287" s="65" t="s">
        <v>424</v>
      </c>
      <c r="C287" s="136">
        <f t="shared" si="87"/>
        <v>40</v>
      </c>
      <c r="D287" s="136"/>
      <c r="E287" s="136">
        <v>40</v>
      </c>
      <c r="F287" s="136">
        <v>0</v>
      </c>
      <c r="G287" s="136">
        <f t="shared" si="80"/>
        <v>38</v>
      </c>
      <c r="H287" s="137">
        <v>38</v>
      </c>
      <c r="I287" s="137"/>
      <c r="J287" s="136">
        <f t="shared" si="81"/>
        <v>2</v>
      </c>
      <c r="K287" s="136">
        <f t="shared" si="88"/>
        <v>2</v>
      </c>
      <c r="L287" s="136">
        <f t="shared" si="89"/>
        <v>0</v>
      </c>
      <c r="M287" s="136">
        <f t="shared" si="82"/>
        <v>40</v>
      </c>
      <c r="N287" s="136">
        <f t="shared" si="83"/>
        <v>40</v>
      </c>
      <c r="O287" s="136">
        <f t="shared" si="84"/>
        <v>0</v>
      </c>
      <c r="P287" s="136">
        <f t="shared" si="85"/>
        <v>0</v>
      </c>
      <c r="Q287" s="136"/>
      <c r="R287" s="89"/>
      <c r="S287" s="138">
        <v>1</v>
      </c>
      <c r="T287" s="52" t="s">
        <v>150</v>
      </c>
      <c r="U287" s="47" t="s">
        <v>157</v>
      </c>
      <c r="V287" s="52" t="s">
        <v>380</v>
      </c>
      <c r="X287" s="52" t="s">
        <v>216</v>
      </c>
    </row>
    <row r="288" spans="1:24" ht="19.5" customHeight="1">
      <c r="A288" s="64">
        <v>15</v>
      </c>
      <c r="B288" s="65" t="s">
        <v>425</v>
      </c>
      <c r="C288" s="136">
        <f t="shared" si="87"/>
        <v>6</v>
      </c>
      <c r="D288" s="136"/>
      <c r="E288" s="136">
        <v>6</v>
      </c>
      <c r="F288" s="136">
        <v>0</v>
      </c>
      <c r="G288" s="136">
        <f t="shared" si="80"/>
        <v>7</v>
      </c>
      <c r="H288" s="137">
        <v>7</v>
      </c>
      <c r="I288" s="137"/>
      <c r="J288" s="136">
        <f t="shared" si="81"/>
        <v>-1</v>
      </c>
      <c r="K288" s="136">
        <f t="shared" si="88"/>
        <v>-1</v>
      </c>
      <c r="L288" s="136">
        <f t="shared" si="89"/>
        <v>0</v>
      </c>
      <c r="M288" s="136">
        <f t="shared" si="82"/>
        <v>6</v>
      </c>
      <c r="N288" s="136">
        <f t="shared" si="83"/>
        <v>6</v>
      </c>
      <c r="O288" s="136">
        <f t="shared" si="84"/>
        <v>0</v>
      </c>
      <c r="P288" s="136">
        <f t="shared" si="85"/>
        <v>0</v>
      </c>
      <c r="Q288" s="136"/>
      <c r="R288" s="89"/>
      <c r="S288" s="138">
        <v>1</v>
      </c>
      <c r="T288" s="52" t="s">
        <v>196</v>
      </c>
      <c r="U288" s="47" t="s">
        <v>157</v>
      </c>
      <c r="V288" s="52" t="s">
        <v>380</v>
      </c>
      <c r="X288" s="52" t="s">
        <v>236</v>
      </c>
    </row>
    <row r="289" spans="1:24" ht="19.5" customHeight="1">
      <c r="A289" s="94">
        <v>16</v>
      </c>
      <c r="B289" s="65" t="s">
        <v>426</v>
      </c>
      <c r="C289" s="136">
        <f t="shared" si="87"/>
        <v>30</v>
      </c>
      <c r="D289" s="136"/>
      <c r="E289" s="136">
        <v>30</v>
      </c>
      <c r="F289" s="136">
        <v>0</v>
      </c>
      <c r="G289" s="136">
        <f t="shared" si="80"/>
        <v>30</v>
      </c>
      <c r="H289" s="137">
        <v>30</v>
      </c>
      <c r="I289" s="137"/>
      <c r="J289" s="136">
        <f t="shared" si="81"/>
        <v>0</v>
      </c>
      <c r="K289" s="136">
        <f t="shared" si="88"/>
        <v>0</v>
      </c>
      <c r="L289" s="136">
        <f t="shared" si="89"/>
        <v>0</v>
      </c>
      <c r="M289" s="136">
        <f t="shared" si="82"/>
        <v>31</v>
      </c>
      <c r="N289" s="136">
        <f t="shared" si="83"/>
        <v>31</v>
      </c>
      <c r="O289" s="136">
        <f t="shared" si="84"/>
        <v>0</v>
      </c>
      <c r="P289" s="136">
        <f t="shared" si="85"/>
        <v>1</v>
      </c>
      <c r="Q289" s="136">
        <v>1</v>
      </c>
      <c r="R289" s="89"/>
      <c r="S289" s="138">
        <v>1</v>
      </c>
      <c r="T289" s="52" t="s">
        <v>150</v>
      </c>
      <c r="U289" s="47" t="s">
        <v>157</v>
      </c>
      <c r="V289" s="52" t="s">
        <v>380</v>
      </c>
      <c r="X289" s="52" t="s">
        <v>216</v>
      </c>
    </row>
    <row r="290" spans="1:24" ht="19.5" customHeight="1">
      <c r="A290" s="94">
        <v>17</v>
      </c>
      <c r="B290" s="65" t="s">
        <v>427</v>
      </c>
      <c r="C290" s="136">
        <f t="shared" si="87"/>
        <v>25</v>
      </c>
      <c r="D290" s="136"/>
      <c r="E290" s="136">
        <v>25</v>
      </c>
      <c r="F290" s="136">
        <v>0</v>
      </c>
      <c r="G290" s="136">
        <f t="shared" si="80"/>
        <v>24</v>
      </c>
      <c r="H290" s="137">
        <v>24</v>
      </c>
      <c r="I290" s="137"/>
      <c r="J290" s="136">
        <f t="shared" si="81"/>
        <v>1</v>
      </c>
      <c r="K290" s="136">
        <f t="shared" si="88"/>
        <v>1</v>
      </c>
      <c r="L290" s="136">
        <f t="shared" si="89"/>
        <v>0</v>
      </c>
      <c r="M290" s="136">
        <f t="shared" si="82"/>
        <v>25</v>
      </c>
      <c r="N290" s="136">
        <f t="shared" si="83"/>
        <v>25</v>
      </c>
      <c r="O290" s="136">
        <f t="shared" si="84"/>
        <v>0</v>
      </c>
      <c r="P290" s="136">
        <f t="shared" si="85"/>
        <v>0</v>
      </c>
      <c r="Q290" s="136"/>
      <c r="R290" s="89"/>
      <c r="S290" s="138">
        <v>1</v>
      </c>
      <c r="T290" s="52" t="s">
        <v>150</v>
      </c>
      <c r="U290" s="47" t="s">
        <v>157</v>
      </c>
      <c r="V290" s="60" t="s">
        <v>380</v>
      </c>
      <c r="X290" s="52" t="s">
        <v>170</v>
      </c>
    </row>
    <row r="291" spans="1:24" ht="19.5" customHeight="1">
      <c r="A291" s="64">
        <v>18</v>
      </c>
      <c r="B291" s="65" t="s">
        <v>428</v>
      </c>
      <c r="C291" s="136">
        <f t="shared" si="87"/>
        <v>6</v>
      </c>
      <c r="D291" s="136"/>
      <c r="E291" s="136">
        <v>6</v>
      </c>
      <c r="F291" s="136">
        <v>0</v>
      </c>
      <c r="G291" s="136">
        <f t="shared" si="80"/>
        <v>6</v>
      </c>
      <c r="H291" s="137">
        <v>6</v>
      </c>
      <c r="I291" s="137"/>
      <c r="J291" s="136">
        <f t="shared" si="81"/>
        <v>0</v>
      </c>
      <c r="K291" s="136">
        <f t="shared" si="88"/>
        <v>0</v>
      </c>
      <c r="L291" s="136">
        <f t="shared" si="89"/>
        <v>0</v>
      </c>
      <c r="M291" s="136">
        <f t="shared" si="82"/>
        <v>6</v>
      </c>
      <c r="N291" s="136">
        <f t="shared" si="83"/>
        <v>6</v>
      </c>
      <c r="O291" s="136">
        <f t="shared" si="84"/>
        <v>0</v>
      </c>
      <c r="P291" s="136">
        <f t="shared" si="85"/>
        <v>0</v>
      </c>
      <c r="Q291" s="136"/>
      <c r="R291" s="89"/>
      <c r="S291" s="138">
        <v>0</v>
      </c>
      <c r="T291" s="52" t="s">
        <v>166</v>
      </c>
      <c r="U291" s="47" t="s">
        <v>157</v>
      </c>
      <c r="V291" s="52" t="s">
        <v>380</v>
      </c>
      <c r="X291" s="52" t="s">
        <v>167</v>
      </c>
    </row>
    <row r="292" spans="1:24" ht="19.5" customHeight="1">
      <c r="A292" s="64">
        <v>19</v>
      </c>
      <c r="B292" s="65" t="s">
        <v>429</v>
      </c>
      <c r="C292" s="136">
        <f t="shared" si="87"/>
        <v>5</v>
      </c>
      <c r="D292" s="136"/>
      <c r="E292" s="136">
        <v>5</v>
      </c>
      <c r="F292" s="136">
        <v>0</v>
      </c>
      <c r="G292" s="136">
        <f t="shared" si="80"/>
        <v>5</v>
      </c>
      <c r="H292" s="137">
        <v>5</v>
      </c>
      <c r="I292" s="137"/>
      <c r="J292" s="136">
        <f t="shared" si="81"/>
        <v>0</v>
      </c>
      <c r="K292" s="136">
        <f t="shared" si="88"/>
        <v>0</v>
      </c>
      <c r="L292" s="136">
        <f t="shared" si="89"/>
        <v>0</v>
      </c>
      <c r="M292" s="136">
        <f t="shared" si="82"/>
        <v>5</v>
      </c>
      <c r="N292" s="136">
        <f t="shared" si="83"/>
        <v>5</v>
      </c>
      <c r="O292" s="136">
        <f t="shared" si="84"/>
        <v>0</v>
      </c>
      <c r="P292" s="136">
        <f t="shared" si="85"/>
        <v>0</v>
      </c>
      <c r="Q292" s="136"/>
      <c r="R292" s="89"/>
      <c r="S292" s="138">
        <v>1</v>
      </c>
      <c r="T292" s="52" t="s">
        <v>166</v>
      </c>
      <c r="U292" s="47" t="s">
        <v>157</v>
      </c>
      <c r="V292" s="52" t="s">
        <v>380</v>
      </c>
      <c r="X292" s="52" t="s">
        <v>167</v>
      </c>
    </row>
    <row r="293" spans="1:24" ht="24" customHeight="1">
      <c r="A293" s="94">
        <v>20</v>
      </c>
      <c r="B293" s="95" t="s">
        <v>430</v>
      </c>
      <c r="C293" s="136">
        <f t="shared" si="87"/>
        <v>6</v>
      </c>
      <c r="D293" s="136"/>
      <c r="E293" s="136">
        <v>6</v>
      </c>
      <c r="F293" s="136">
        <v>0</v>
      </c>
      <c r="G293" s="136">
        <f t="shared" si="80"/>
        <v>6</v>
      </c>
      <c r="H293" s="137">
        <v>6</v>
      </c>
      <c r="I293" s="137"/>
      <c r="J293" s="136">
        <f t="shared" si="81"/>
        <v>0</v>
      </c>
      <c r="K293" s="136">
        <f t="shared" si="88"/>
        <v>0</v>
      </c>
      <c r="L293" s="136">
        <f t="shared" si="89"/>
        <v>0</v>
      </c>
      <c r="M293" s="136">
        <f t="shared" si="82"/>
        <v>6</v>
      </c>
      <c r="N293" s="136">
        <f t="shared" si="83"/>
        <v>6</v>
      </c>
      <c r="O293" s="136">
        <f t="shared" si="84"/>
        <v>0</v>
      </c>
      <c r="P293" s="136">
        <f t="shared" si="85"/>
        <v>0</v>
      </c>
      <c r="Q293" s="136"/>
      <c r="R293" s="89"/>
      <c r="S293" s="138">
        <v>1</v>
      </c>
      <c r="T293" s="52" t="s">
        <v>166</v>
      </c>
      <c r="U293" s="47" t="s">
        <v>157</v>
      </c>
      <c r="V293" s="52" t="s">
        <v>380</v>
      </c>
      <c r="X293" s="52" t="s">
        <v>167</v>
      </c>
    </row>
    <row r="294" spans="1:24" s="109" customFormat="1" ht="19.5" customHeight="1">
      <c r="A294" s="85" t="s">
        <v>125</v>
      </c>
      <c r="B294" s="96" t="s">
        <v>432</v>
      </c>
      <c r="C294" s="85"/>
      <c r="D294" s="85"/>
      <c r="E294" s="85"/>
      <c r="F294" s="97"/>
      <c r="G294" s="98"/>
      <c r="H294" s="98"/>
      <c r="I294" s="98"/>
      <c r="J294" s="98"/>
      <c r="K294" s="98"/>
      <c r="L294" s="98"/>
      <c r="M294" s="85">
        <f>SUM(M296:M297)</f>
        <v>66</v>
      </c>
      <c r="N294" s="85">
        <f>SUM(N296:N297)</f>
        <v>66</v>
      </c>
      <c r="O294" s="98"/>
      <c r="P294" s="85"/>
      <c r="Q294" s="85"/>
      <c r="R294" s="85"/>
      <c r="T294" s="104"/>
      <c r="V294" s="104"/>
      <c r="X294" s="52"/>
    </row>
    <row r="295" spans="1:22" ht="24" customHeight="1">
      <c r="A295" s="90">
        <v>1</v>
      </c>
      <c r="B295" s="105" t="s">
        <v>433</v>
      </c>
      <c r="C295" s="66"/>
      <c r="D295" s="79"/>
      <c r="E295" s="68"/>
      <c r="F295" s="106"/>
      <c r="G295" s="92"/>
      <c r="H295" s="92"/>
      <c r="I295" s="92"/>
      <c r="J295" s="66"/>
      <c r="K295" s="66"/>
      <c r="L295" s="66"/>
      <c r="M295" s="66">
        <v>2</v>
      </c>
      <c r="N295" s="66">
        <v>2</v>
      </c>
      <c r="O295" s="66"/>
      <c r="P295" s="66"/>
      <c r="Q295" s="70"/>
      <c r="R295" s="71"/>
      <c r="S295" s="138"/>
      <c r="T295" s="52"/>
      <c r="V295" s="52"/>
    </row>
    <row r="296" spans="1:22" ht="24" customHeight="1">
      <c r="A296" s="90"/>
      <c r="B296" s="105" t="s">
        <v>484</v>
      </c>
      <c r="C296" s="66"/>
      <c r="D296" s="79"/>
      <c r="E296" s="68"/>
      <c r="F296" s="106"/>
      <c r="G296" s="92"/>
      <c r="H296" s="92"/>
      <c r="I296" s="92"/>
      <c r="J296" s="66"/>
      <c r="K296" s="66"/>
      <c r="L296" s="66"/>
      <c r="M296" s="66">
        <v>2</v>
      </c>
      <c r="N296" s="66">
        <v>2</v>
      </c>
      <c r="O296" s="66"/>
      <c r="P296" s="66"/>
      <c r="Q296" s="70"/>
      <c r="R296" s="71"/>
      <c r="S296" s="138"/>
      <c r="T296" s="52"/>
      <c r="V296" s="52"/>
    </row>
    <row r="297" spans="1:22" ht="19.5" customHeight="1">
      <c r="A297" s="85">
        <v>2</v>
      </c>
      <c r="B297" s="107" t="s">
        <v>435</v>
      </c>
      <c r="C297" s="68">
        <f>SUM(C298:C300)</f>
        <v>64</v>
      </c>
      <c r="D297" s="68">
        <f>SUM(D298:D300)</f>
        <v>0</v>
      </c>
      <c r="E297" s="68">
        <f>SUM(E298:E300)</f>
        <v>64</v>
      </c>
      <c r="F297" s="87"/>
      <c r="G297" s="155"/>
      <c r="H297" s="155"/>
      <c r="I297" s="155"/>
      <c r="J297" s="155"/>
      <c r="K297" s="155"/>
      <c r="L297" s="155"/>
      <c r="M297" s="136">
        <f>SUM(N297:O297)</f>
        <v>64</v>
      </c>
      <c r="N297" s="136">
        <f>D297+E297+Q297</f>
        <v>64</v>
      </c>
      <c r="O297" s="155"/>
      <c r="P297" s="68"/>
      <c r="Q297" s="68"/>
      <c r="R297" s="68"/>
      <c r="S297" s="61"/>
      <c r="T297" s="52"/>
      <c r="V297" s="52"/>
    </row>
    <row r="298" spans="1:22" ht="19.5" customHeight="1">
      <c r="A298" s="68"/>
      <c r="B298" s="65" t="s">
        <v>485</v>
      </c>
      <c r="C298" s="137">
        <f>165</f>
        <v>165</v>
      </c>
      <c r="D298" s="137"/>
      <c r="E298" s="137">
        <f>165</f>
        <v>165</v>
      </c>
      <c r="F298" s="137"/>
      <c r="G298" s="137"/>
      <c r="H298" s="156"/>
      <c r="I298" s="156"/>
      <c r="J298" s="137"/>
      <c r="K298" s="137"/>
      <c r="L298" s="137"/>
      <c r="M298" s="136"/>
      <c r="N298" s="136"/>
      <c r="O298" s="136"/>
      <c r="P298" s="136"/>
      <c r="Q298" s="137"/>
      <c r="R298" s="72"/>
      <c r="S298" s="61"/>
      <c r="T298" s="52"/>
      <c r="V298" s="52"/>
    </row>
    <row r="299" spans="1:22" ht="19.5" customHeight="1">
      <c r="A299" s="90"/>
      <c r="B299" s="65" t="s">
        <v>486</v>
      </c>
      <c r="C299" s="137">
        <v>-101</v>
      </c>
      <c r="D299" s="137"/>
      <c r="E299" s="137">
        <v>-101</v>
      </c>
      <c r="F299" s="137"/>
      <c r="G299" s="137"/>
      <c r="H299" s="156"/>
      <c r="I299" s="156"/>
      <c r="J299" s="137"/>
      <c r="K299" s="137"/>
      <c r="L299" s="137"/>
      <c r="M299" s="136"/>
      <c r="N299" s="136"/>
      <c r="O299" s="136"/>
      <c r="P299" s="136"/>
      <c r="Q299" s="137"/>
      <c r="R299" s="72"/>
      <c r="S299" s="61"/>
      <c r="T299" s="52"/>
      <c r="V299" s="52"/>
    </row>
    <row r="300" spans="1:22" ht="38.25" customHeight="1">
      <c r="A300" s="110"/>
      <c r="B300" s="111" t="s">
        <v>487</v>
      </c>
      <c r="C300" s="112"/>
      <c r="D300" s="112"/>
      <c r="E300" s="112"/>
      <c r="F300" s="112"/>
      <c r="G300" s="112"/>
      <c r="H300" s="113"/>
      <c r="I300" s="113"/>
      <c r="J300" s="112"/>
      <c r="K300" s="112"/>
      <c r="L300" s="112"/>
      <c r="M300" s="114">
        <v>64</v>
      </c>
      <c r="N300" s="114">
        <v>64</v>
      </c>
      <c r="O300" s="114"/>
      <c r="P300" s="114"/>
      <c r="Q300" s="112"/>
      <c r="R300" s="115"/>
      <c r="S300" s="61"/>
      <c r="T300" s="52"/>
      <c r="V300" s="52"/>
    </row>
    <row r="301" ht="12">
      <c r="D301" s="119"/>
    </row>
    <row r="302" ht="12">
      <c r="D302" s="119"/>
    </row>
    <row r="303" ht="12">
      <c r="D303" s="119"/>
    </row>
    <row r="304" ht="12">
      <c r="D304" s="119"/>
    </row>
    <row r="305" ht="12">
      <c r="D305" s="119"/>
    </row>
    <row r="306" ht="12">
      <c r="D306" s="119"/>
    </row>
    <row r="307" ht="12">
      <c r="D307" s="119"/>
    </row>
    <row r="308" ht="12">
      <c r="D308" s="119"/>
    </row>
    <row r="309" ht="12">
      <c r="D309" s="119"/>
    </row>
    <row r="310" ht="12">
      <c r="D310" s="119"/>
    </row>
    <row r="311" ht="12">
      <c r="D311" s="119"/>
    </row>
  </sheetData>
  <mergeCells count="30">
    <mergeCell ref="A5:A9"/>
    <mergeCell ref="B5:B9"/>
    <mergeCell ref="C5:F5"/>
    <mergeCell ref="G5:I5"/>
    <mergeCell ref="J5:L5"/>
    <mergeCell ref="M5:O5"/>
    <mergeCell ref="P5:R5"/>
    <mergeCell ref="C6:D6"/>
    <mergeCell ref="E6:E9"/>
    <mergeCell ref="F6:F9"/>
    <mergeCell ref="G6:G9"/>
    <mergeCell ref="H6:H9"/>
    <mergeCell ref="I6:I9"/>
    <mergeCell ref="J6:J9"/>
    <mergeCell ref="Q6:Q9"/>
    <mergeCell ref="R6:R9"/>
    <mergeCell ref="K6:K9"/>
    <mergeCell ref="L6:L9"/>
    <mergeCell ref="M6:M9"/>
    <mergeCell ref="N6:N9"/>
    <mergeCell ref="W6:W9"/>
    <mergeCell ref="X6:X9"/>
    <mergeCell ref="C7:C9"/>
    <mergeCell ref="D7:D9"/>
    <mergeCell ref="S6:S9"/>
    <mergeCell ref="T6:T9"/>
    <mergeCell ref="U6:U9"/>
    <mergeCell ref="V6:V9"/>
    <mergeCell ref="O6:O9"/>
    <mergeCell ref="P6:P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8"/>
  <sheetViews>
    <sheetView workbookViewId="0" topLeftCell="A1">
      <selection activeCell="D7" sqref="D7"/>
    </sheetView>
  </sheetViews>
  <sheetFormatPr defaultColWidth="8.88671875" defaultRowHeight="18.75"/>
  <cols>
    <col min="1" max="1" width="2.77734375" style="47" customWidth="1"/>
    <col min="2" max="2" width="38.4453125" style="47" customWidth="1"/>
    <col min="3" max="3" width="8.4453125" style="47" customWidth="1"/>
    <col min="4" max="4" width="5.5546875" style="51" customWidth="1"/>
    <col min="5" max="5" width="5.21484375" style="51" customWidth="1"/>
    <col min="6" max="6" width="5.10546875" style="47" customWidth="1"/>
    <col min="7" max="7" width="9.10546875" style="52" customWidth="1"/>
    <col min="8" max="16384" width="9.10546875" style="47" customWidth="1"/>
  </cols>
  <sheetData>
    <row r="1" spans="1:7" s="56" customFormat="1" ht="30" customHeight="1">
      <c r="A1" s="234" t="s">
        <v>127</v>
      </c>
      <c r="B1" s="234" t="s">
        <v>128</v>
      </c>
      <c r="C1" s="234" t="s">
        <v>489</v>
      </c>
      <c r="D1" s="234" t="s">
        <v>129</v>
      </c>
      <c r="E1" s="255" t="s">
        <v>130</v>
      </c>
      <c r="F1" s="234" t="s">
        <v>132</v>
      </c>
      <c r="G1" s="52"/>
    </row>
    <row r="2" spans="1:7" s="56" customFormat="1" ht="18" customHeight="1">
      <c r="A2" s="235"/>
      <c r="B2" s="235" t="s">
        <v>133</v>
      </c>
      <c r="C2" s="242"/>
      <c r="D2" s="242"/>
      <c r="E2" s="242"/>
      <c r="F2" s="242"/>
      <c r="G2" s="52"/>
    </row>
    <row r="3" spans="1:7" s="56" customFormat="1" ht="18" customHeight="1">
      <c r="A3" s="235"/>
      <c r="B3" s="235"/>
      <c r="C3" s="242"/>
      <c r="D3" s="242"/>
      <c r="E3" s="242"/>
      <c r="F3" s="242"/>
      <c r="G3" s="52"/>
    </row>
    <row r="4" spans="1:7" s="56" customFormat="1" ht="12.75" customHeight="1">
      <c r="A4" s="235"/>
      <c r="B4" s="235"/>
      <c r="C4" s="242"/>
      <c r="D4" s="242"/>
      <c r="E4" s="242"/>
      <c r="F4" s="242"/>
      <c r="G4" s="52"/>
    </row>
    <row r="5" spans="1:9" s="56" customFormat="1" ht="29.25" customHeight="1">
      <c r="A5" s="236"/>
      <c r="B5" s="236"/>
      <c r="C5" s="254"/>
      <c r="D5" s="254"/>
      <c r="E5" s="254"/>
      <c r="F5" s="254"/>
      <c r="H5" s="52" t="s">
        <v>215</v>
      </c>
      <c r="I5" s="56" t="s">
        <v>196</v>
      </c>
    </row>
    <row r="6" spans="1:7" s="165" customFormat="1" ht="29.25" customHeight="1">
      <c r="A6" s="161" t="s">
        <v>34</v>
      </c>
      <c r="B6" s="161" t="s">
        <v>146</v>
      </c>
      <c r="C6" s="162">
        <v>28734</v>
      </c>
      <c r="D6" s="163">
        <v>31372</v>
      </c>
      <c r="E6" s="164">
        <v>30204</v>
      </c>
      <c r="F6" s="164">
        <v>31281</v>
      </c>
      <c r="G6" s="126"/>
    </row>
    <row r="7" spans="1:7" s="61" customFormat="1" ht="19.5" customHeight="1">
      <c r="A7" s="57" t="s">
        <v>34</v>
      </c>
      <c r="B7" s="58" t="s">
        <v>146</v>
      </c>
      <c r="C7" s="59">
        <f>C8+C73+C121+C184+C238+C245</f>
        <v>29261</v>
      </c>
      <c r="D7" s="59">
        <f>D8+D73+D121+D184+D238+D245</f>
        <v>31372</v>
      </c>
      <c r="E7" s="59">
        <f>E8+E73+E121+E184+E238+E245</f>
        <v>30204</v>
      </c>
      <c r="F7" s="59">
        <f>F8+F73+F121+F184+F238+F245</f>
        <v>31287</v>
      </c>
      <c r="G7" s="60"/>
    </row>
    <row r="8" spans="1:9" s="61" customFormat="1" ht="19.5" customHeight="1">
      <c r="A8" s="62" t="s">
        <v>32</v>
      </c>
      <c r="B8" s="63" t="s">
        <v>147</v>
      </c>
      <c r="C8" s="59">
        <f>C9+C25+C30+C69</f>
        <v>3581</v>
      </c>
      <c r="D8" s="59">
        <f>D9+D25+D30+D69</f>
        <v>5772</v>
      </c>
      <c r="E8" s="59">
        <f>E9+E25+E30+E69</f>
        <v>5161</v>
      </c>
      <c r="F8" s="59">
        <f>F9+F25+F30+F69</f>
        <v>5764</v>
      </c>
      <c r="G8" s="60"/>
      <c r="I8" s="61">
        <f>SUBTOTAL(9,C56:C68)</f>
        <v>87</v>
      </c>
    </row>
    <row r="9" spans="1:7" s="61" customFormat="1" ht="19.5" customHeight="1">
      <c r="A9" s="62">
        <v>1</v>
      </c>
      <c r="B9" s="63" t="s">
        <v>148</v>
      </c>
      <c r="C9" s="166">
        <f>SUM(C10:C24)</f>
        <v>1502</v>
      </c>
      <c r="D9" s="166">
        <f>SUM(D10:D24)</f>
        <v>1624</v>
      </c>
      <c r="E9" s="166">
        <f>SUM(E10:E24)</f>
        <v>1524</v>
      </c>
      <c r="F9" s="166">
        <f>SUM(F10:F24)</f>
        <v>1622</v>
      </c>
      <c r="G9" s="60"/>
    </row>
    <row r="10" spans="1:8" s="61" customFormat="1" ht="19.5" customHeight="1">
      <c r="A10" s="64">
        <v>1</v>
      </c>
      <c r="B10" s="65" t="s">
        <v>149</v>
      </c>
      <c r="C10" s="158">
        <v>876</v>
      </c>
      <c r="D10" s="66">
        <v>980</v>
      </c>
      <c r="E10" s="66">
        <v>927</v>
      </c>
      <c r="F10" s="66">
        <v>980</v>
      </c>
      <c r="G10" s="60" t="s">
        <v>39</v>
      </c>
      <c r="H10" s="61" t="s">
        <v>215</v>
      </c>
    </row>
    <row r="11" spans="1:8" s="61" customFormat="1" ht="19.5" customHeight="1">
      <c r="A11" s="64">
        <v>2</v>
      </c>
      <c r="B11" s="65" t="s">
        <v>152</v>
      </c>
      <c r="C11" s="158">
        <v>99</v>
      </c>
      <c r="D11" s="66">
        <v>110</v>
      </c>
      <c r="E11" s="66">
        <v>97</v>
      </c>
      <c r="F11" s="66">
        <v>110</v>
      </c>
      <c r="G11" s="60" t="s">
        <v>39</v>
      </c>
      <c r="H11" s="61" t="s">
        <v>215</v>
      </c>
    </row>
    <row r="12" spans="1:8" s="61" customFormat="1" ht="19.5" customHeight="1">
      <c r="A12" s="64">
        <v>3</v>
      </c>
      <c r="B12" s="65" t="s">
        <v>153</v>
      </c>
      <c r="C12" s="158">
        <v>81</v>
      </c>
      <c r="D12" s="66">
        <v>90</v>
      </c>
      <c r="E12" s="66">
        <v>89</v>
      </c>
      <c r="F12" s="66">
        <v>90</v>
      </c>
      <c r="G12" s="60" t="s">
        <v>39</v>
      </c>
      <c r="H12" s="61" t="s">
        <v>215</v>
      </c>
    </row>
    <row r="13" spans="1:8" s="61" customFormat="1" ht="19.5" customHeight="1">
      <c r="A13" s="64">
        <v>4</v>
      </c>
      <c r="B13" s="65" t="s">
        <v>154</v>
      </c>
      <c r="C13" s="158">
        <v>111</v>
      </c>
      <c r="D13" s="66">
        <v>160</v>
      </c>
      <c r="E13" s="66">
        <v>148</v>
      </c>
      <c r="F13" s="66">
        <v>158</v>
      </c>
      <c r="G13" s="60" t="s">
        <v>39</v>
      </c>
      <c r="H13" s="61" t="s">
        <v>215</v>
      </c>
    </row>
    <row r="14" spans="1:8" s="61" customFormat="1" ht="19.5" customHeight="1">
      <c r="A14" s="64">
        <v>5</v>
      </c>
      <c r="B14" s="65" t="s">
        <v>155</v>
      </c>
      <c r="C14" s="158">
        <v>95</v>
      </c>
      <c r="D14" s="66">
        <v>0</v>
      </c>
      <c r="E14" s="66">
        <v>0</v>
      </c>
      <c r="F14" s="66">
        <v>0</v>
      </c>
      <c r="G14" s="60" t="s">
        <v>39</v>
      </c>
      <c r="H14" s="61" t="s">
        <v>215</v>
      </c>
    </row>
    <row r="15" spans="1:8" s="61" customFormat="1" ht="19.5" customHeight="1">
      <c r="A15" s="64">
        <v>6</v>
      </c>
      <c r="B15" s="65" t="s">
        <v>156</v>
      </c>
      <c r="C15" s="158">
        <v>9</v>
      </c>
      <c r="D15" s="66">
        <v>16</v>
      </c>
      <c r="E15" s="66">
        <v>11</v>
      </c>
      <c r="F15" s="66">
        <v>16</v>
      </c>
      <c r="G15" s="60" t="s">
        <v>39</v>
      </c>
      <c r="H15" s="61" t="s">
        <v>215</v>
      </c>
    </row>
    <row r="16" spans="1:8" s="61" customFormat="1" ht="19.5" customHeight="1">
      <c r="A16" s="64">
        <v>7</v>
      </c>
      <c r="B16" s="65" t="s">
        <v>158</v>
      </c>
      <c r="C16" s="158">
        <v>64</v>
      </c>
      <c r="D16" s="66">
        <v>67</v>
      </c>
      <c r="E16" s="66">
        <v>62</v>
      </c>
      <c r="F16" s="66">
        <v>67</v>
      </c>
      <c r="G16" s="60" t="s">
        <v>39</v>
      </c>
      <c r="H16" s="61" t="s">
        <v>215</v>
      </c>
    </row>
    <row r="17" spans="1:8" s="61" customFormat="1" ht="19.5" customHeight="1">
      <c r="A17" s="64">
        <v>8</v>
      </c>
      <c r="B17" s="65" t="s">
        <v>159</v>
      </c>
      <c r="C17" s="158">
        <v>27</v>
      </c>
      <c r="D17" s="66">
        <v>29</v>
      </c>
      <c r="E17" s="66">
        <v>29</v>
      </c>
      <c r="F17" s="69">
        <v>29</v>
      </c>
      <c r="G17" s="60" t="s">
        <v>39</v>
      </c>
      <c r="H17" s="61" t="s">
        <v>215</v>
      </c>
    </row>
    <row r="18" spans="1:8" s="61" customFormat="1" ht="19.5" customHeight="1">
      <c r="A18" s="64">
        <v>9</v>
      </c>
      <c r="B18" s="65" t="s">
        <v>160</v>
      </c>
      <c r="C18" s="158">
        <v>33</v>
      </c>
      <c r="D18" s="66">
        <v>57</v>
      </c>
      <c r="E18" s="66">
        <v>58</v>
      </c>
      <c r="F18" s="66">
        <v>57</v>
      </c>
      <c r="G18" s="60" t="s">
        <v>39</v>
      </c>
      <c r="H18" s="61" t="s">
        <v>215</v>
      </c>
    </row>
    <row r="19" spans="1:8" s="61" customFormat="1" ht="19.5" customHeight="1">
      <c r="A19" s="64">
        <v>10</v>
      </c>
      <c r="B19" s="65" t="s">
        <v>161</v>
      </c>
      <c r="C19" s="158">
        <v>29</v>
      </c>
      <c r="D19" s="66">
        <v>31</v>
      </c>
      <c r="E19" s="66">
        <v>29</v>
      </c>
      <c r="F19" s="66">
        <v>31</v>
      </c>
      <c r="G19" s="60" t="s">
        <v>39</v>
      </c>
      <c r="H19" s="61" t="s">
        <v>215</v>
      </c>
    </row>
    <row r="20" spans="1:8" s="61" customFormat="1" ht="19.5" customHeight="1">
      <c r="A20" s="64">
        <v>11</v>
      </c>
      <c r="B20" s="65" t="s">
        <v>162</v>
      </c>
      <c r="C20" s="158">
        <v>11</v>
      </c>
      <c r="D20" s="66">
        <v>16</v>
      </c>
      <c r="E20" s="66">
        <v>15</v>
      </c>
      <c r="F20" s="66">
        <v>16</v>
      </c>
      <c r="G20" s="60" t="s">
        <v>39</v>
      </c>
      <c r="H20" s="61" t="s">
        <v>215</v>
      </c>
    </row>
    <row r="21" spans="1:8" s="61" customFormat="1" ht="19.5" customHeight="1">
      <c r="A21" s="64">
        <v>12</v>
      </c>
      <c r="B21" s="65" t="s">
        <v>163</v>
      </c>
      <c r="C21" s="158">
        <v>8</v>
      </c>
      <c r="D21" s="66">
        <v>16</v>
      </c>
      <c r="E21" s="66">
        <v>7</v>
      </c>
      <c r="F21" s="66">
        <v>16</v>
      </c>
      <c r="G21" s="60" t="s">
        <v>39</v>
      </c>
      <c r="H21" s="61" t="s">
        <v>215</v>
      </c>
    </row>
    <row r="22" spans="1:8" s="61" customFormat="1" ht="19.5" customHeight="1">
      <c r="A22" s="64"/>
      <c r="B22" s="65" t="s">
        <v>477</v>
      </c>
      <c r="C22" s="158">
        <v>8</v>
      </c>
      <c r="D22" s="66"/>
      <c r="E22" s="66"/>
      <c r="F22" s="66"/>
      <c r="G22" s="60" t="s">
        <v>39</v>
      </c>
      <c r="H22" s="61" t="s">
        <v>215</v>
      </c>
    </row>
    <row r="23" spans="1:8" s="61" customFormat="1" ht="19.5" customHeight="1">
      <c r="A23" s="64">
        <v>13</v>
      </c>
      <c r="B23" s="65" t="s">
        <v>164</v>
      </c>
      <c r="C23" s="158">
        <v>26</v>
      </c>
      <c r="D23" s="66">
        <v>31</v>
      </c>
      <c r="E23" s="66">
        <v>27</v>
      </c>
      <c r="F23" s="66">
        <v>31</v>
      </c>
      <c r="G23" s="60" t="s">
        <v>39</v>
      </c>
      <c r="H23" s="61" t="s">
        <v>215</v>
      </c>
    </row>
    <row r="24" spans="1:8" s="61" customFormat="1" ht="19.5" customHeight="1">
      <c r="A24" s="64">
        <v>14</v>
      </c>
      <c r="B24" s="65" t="s">
        <v>165</v>
      </c>
      <c r="C24" s="158">
        <v>25</v>
      </c>
      <c r="D24" s="66">
        <v>21</v>
      </c>
      <c r="E24" s="66">
        <v>25</v>
      </c>
      <c r="F24" s="66">
        <v>21</v>
      </c>
      <c r="G24" s="60" t="s">
        <v>39</v>
      </c>
      <c r="H24" s="61" t="s">
        <v>215</v>
      </c>
    </row>
    <row r="25" spans="1:7" s="61" customFormat="1" ht="19.5" customHeight="1">
      <c r="A25" s="62">
        <v>2</v>
      </c>
      <c r="B25" s="63" t="s">
        <v>168</v>
      </c>
      <c r="C25" s="59">
        <f>SUM(C26:C29)</f>
        <v>105</v>
      </c>
      <c r="D25" s="59">
        <f>SUM(D26:D29)</f>
        <v>106</v>
      </c>
      <c r="E25" s="59">
        <f>SUM(E26:E29)</f>
        <v>100</v>
      </c>
      <c r="F25" s="59">
        <f>SUM(F26:F29)</f>
        <v>108</v>
      </c>
      <c r="G25" s="60"/>
    </row>
    <row r="26" spans="1:8" s="61" customFormat="1" ht="19.5" customHeight="1">
      <c r="A26" s="64">
        <v>1</v>
      </c>
      <c r="B26" s="65" t="s">
        <v>169</v>
      </c>
      <c r="C26" s="158">
        <v>47</v>
      </c>
      <c r="D26" s="66">
        <v>48</v>
      </c>
      <c r="E26" s="66">
        <v>47</v>
      </c>
      <c r="F26" s="66">
        <f>48+2</f>
        <v>50</v>
      </c>
      <c r="G26" s="60" t="s">
        <v>166</v>
      </c>
      <c r="H26" s="61" t="s">
        <v>215</v>
      </c>
    </row>
    <row r="27" spans="1:8" s="61" customFormat="1" ht="19.5" customHeight="1">
      <c r="A27" s="64">
        <v>2</v>
      </c>
      <c r="B27" s="65" t="s">
        <v>171</v>
      </c>
      <c r="C27" s="158">
        <v>42</v>
      </c>
      <c r="D27" s="66">
        <v>42</v>
      </c>
      <c r="E27" s="66">
        <v>39</v>
      </c>
      <c r="F27" s="66">
        <v>42</v>
      </c>
      <c r="G27" s="60" t="s">
        <v>166</v>
      </c>
      <c r="H27" s="61" t="s">
        <v>215</v>
      </c>
    </row>
    <row r="28" spans="1:8" s="61" customFormat="1" ht="19.5" customHeight="1">
      <c r="A28" s="64">
        <v>3</v>
      </c>
      <c r="B28" s="65" t="s">
        <v>172</v>
      </c>
      <c r="C28" s="158">
        <v>13</v>
      </c>
      <c r="D28" s="66">
        <v>13</v>
      </c>
      <c r="E28" s="66">
        <v>12</v>
      </c>
      <c r="F28" s="66">
        <v>13</v>
      </c>
      <c r="G28" s="60" t="s">
        <v>166</v>
      </c>
      <c r="H28" s="61" t="s">
        <v>215</v>
      </c>
    </row>
    <row r="29" spans="1:8" s="61" customFormat="1" ht="19.5" customHeight="1">
      <c r="A29" s="64">
        <v>4</v>
      </c>
      <c r="B29" s="65" t="s">
        <v>173</v>
      </c>
      <c r="C29" s="158">
        <v>3</v>
      </c>
      <c r="D29" s="66">
        <v>3</v>
      </c>
      <c r="E29" s="66">
        <v>2</v>
      </c>
      <c r="F29" s="66">
        <v>3</v>
      </c>
      <c r="G29" s="60" t="s">
        <v>166</v>
      </c>
      <c r="H29" s="61" t="s">
        <v>215</v>
      </c>
    </row>
    <row r="30" spans="1:7" s="61" customFormat="1" ht="19.5" customHeight="1">
      <c r="A30" s="62">
        <v>3</v>
      </c>
      <c r="B30" s="63" t="s">
        <v>175</v>
      </c>
      <c r="C30" s="59">
        <f>SUM(C31:C68)</f>
        <v>1929</v>
      </c>
      <c r="D30" s="59">
        <f>SUM(D31:D68)</f>
        <v>3993</v>
      </c>
      <c r="E30" s="59">
        <f>SUM(E31:E68)</f>
        <v>3492</v>
      </c>
      <c r="F30" s="59">
        <f>SUM(F31:F68)</f>
        <v>3985</v>
      </c>
      <c r="G30" s="60"/>
    </row>
    <row r="31" spans="1:8" s="61" customFormat="1" ht="19.5" customHeight="1">
      <c r="A31" s="64">
        <v>1</v>
      </c>
      <c r="B31" s="72" t="s">
        <v>176</v>
      </c>
      <c r="C31" s="158">
        <v>34</v>
      </c>
      <c r="D31" s="66">
        <v>151</v>
      </c>
      <c r="E31" s="66">
        <v>139</v>
      </c>
      <c r="F31" s="66">
        <v>151</v>
      </c>
      <c r="G31" s="60" t="s">
        <v>39</v>
      </c>
      <c r="H31" s="61" t="s">
        <v>215</v>
      </c>
    </row>
    <row r="32" spans="1:8" s="61" customFormat="1" ht="19.5" customHeight="1">
      <c r="A32" s="64">
        <v>2</v>
      </c>
      <c r="B32" s="65" t="s">
        <v>177</v>
      </c>
      <c r="C32" s="158">
        <v>19</v>
      </c>
      <c r="D32" s="66">
        <v>71</v>
      </c>
      <c r="E32" s="66">
        <v>56</v>
      </c>
      <c r="F32" s="66">
        <v>71</v>
      </c>
      <c r="G32" s="60" t="s">
        <v>39</v>
      </c>
      <c r="H32" s="61" t="s">
        <v>215</v>
      </c>
    </row>
    <row r="33" spans="1:8" s="61" customFormat="1" ht="19.5" customHeight="1">
      <c r="A33" s="64">
        <v>3</v>
      </c>
      <c r="B33" s="65" t="s">
        <v>178</v>
      </c>
      <c r="C33" s="158">
        <v>216</v>
      </c>
      <c r="D33" s="66">
        <v>250</v>
      </c>
      <c r="E33" s="66">
        <v>195</v>
      </c>
      <c r="F33" s="66">
        <v>250</v>
      </c>
      <c r="G33" s="60" t="s">
        <v>39</v>
      </c>
      <c r="H33" s="61" t="s">
        <v>215</v>
      </c>
    </row>
    <row r="34" spans="1:8" s="61" customFormat="1" ht="19.5" customHeight="1">
      <c r="A34" s="64">
        <v>4</v>
      </c>
      <c r="B34" s="65" t="s">
        <v>179</v>
      </c>
      <c r="C34" s="158">
        <v>25</v>
      </c>
      <c r="D34" s="66">
        <v>224</v>
      </c>
      <c r="E34" s="66">
        <v>191</v>
      </c>
      <c r="F34" s="66">
        <v>224</v>
      </c>
      <c r="G34" s="60" t="s">
        <v>39</v>
      </c>
      <c r="H34" s="61" t="s">
        <v>215</v>
      </c>
    </row>
    <row r="35" spans="1:8" s="61" customFormat="1" ht="19.5" customHeight="1">
      <c r="A35" s="64"/>
      <c r="B35" s="65" t="s">
        <v>441</v>
      </c>
      <c r="C35" s="158">
        <v>87</v>
      </c>
      <c r="D35" s="66"/>
      <c r="E35" s="66"/>
      <c r="F35" s="66"/>
      <c r="G35" s="60" t="s">
        <v>39</v>
      </c>
      <c r="H35" s="61" t="s">
        <v>215</v>
      </c>
    </row>
    <row r="36" spans="1:8" s="61" customFormat="1" ht="19.5" customHeight="1">
      <c r="A36" s="64">
        <v>5</v>
      </c>
      <c r="B36" s="65" t="s">
        <v>180</v>
      </c>
      <c r="C36" s="158">
        <v>26</v>
      </c>
      <c r="D36" s="66">
        <v>212</v>
      </c>
      <c r="E36" s="66">
        <v>179</v>
      </c>
      <c r="F36" s="66">
        <v>211</v>
      </c>
      <c r="G36" s="60" t="s">
        <v>39</v>
      </c>
      <c r="H36" s="61" t="s">
        <v>215</v>
      </c>
    </row>
    <row r="37" spans="1:8" s="61" customFormat="1" ht="19.5" customHeight="1">
      <c r="A37" s="64"/>
      <c r="B37" s="65" t="s">
        <v>442</v>
      </c>
      <c r="C37" s="158">
        <v>87</v>
      </c>
      <c r="D37" s="66"/>
      <c r="E37" s="66"/>
      <c r="F37" s="66"/>
      <c r="G37" s="60" t="s">
        <v>39</v>
      </c>
      <c r="H37" s="61" t="s">
        <v>215</v>
      </c>
    </row>
    <row r="38" spans="1:8" s="61" customFormat="1" ht="19.5" customHeight="1">
      <c r="A38" s="64">
        <v>6</v>
      </c>
      <c r="B38" s="65" t="s">
        <v>181</v>
      </c>
      <c r="C38" s="158">
        <v>24</v>
      </c>
      <c r="D38" s="66">
        <v>184</v>
      </c>
      <c r="E38" s="66">
        <v>153</v>
      </c>
      <c r="F38" s="66">
        <v>184</v>
      </c>
      <c r="G38" s="60" t="s">
        <v>39</v>
      </c>
      <c r="H38" s="61" t="s">
        <v>215</v>
      </c>
    </row>
    <row r="39" spans="1:8" s="61" customFormat="1" ht="19.5" customHeight="1">
      <c r="A39" s="64">
        <v>7</v>
      </c>
      <c r="B39" s="65" t="s">
        <v>182</v>
      </c>
      <c r="C39" s="158">
        <v>147</v>
      </c>
      <c r="D39" s="66">
        <v>163</v>
      </c>
      <c r="E39" s="66">
        <v>148</v>
      </c>
      <c r="F39" s="66">
        <v>162</v>
      </c>
      <c r="G39" s="60" t="s">
        <v>39</v>
      </c>
      <c r="H39" s="61" t="s">
        <v>215</v>
      </c>
    </row>
    <row r="40" spans="1:8" s="61" customFormat="1" ht="19.5" customHeight="1">
      <c r="A40" s="64">
        <v>8</v>
      </c>
      <c r="B40" s="65" t="s">
        <v>183</v>
      </c>
      <c r="C40" s="158">
        <v>29</v>
      </c>
      <c r="D40" s="66">
        <v>205</v>
      </c>
      <c r="E40" s="66">
        <v>184</v>
      </c>
      <c r="F40" s="66">
        <v>205</v>
      </c>
      <c r="G40" s="60" t="s">
        <v>39</v>
      </c>
      <c r="H40" s="61" t="s">
        <v>215</v>
      </c>
    </row>
    <row r="41" spans="1:8" s="61" customFormat="1" ht="19.5" customHeight="1">
      <c r="A41" s="64">
        <v>9</v>
      </c>
      <c r="B41" s="65" t="s">
        <v>184</v>
      </c>
      <c r="C41" s="158">
        <v>151</v>
      </c>
      <c r="D41" s="66">
        <v>163</v>
      </c>
      <c r="E41" s="66">
        <v>151</v>
      </c>
      <c r="F41" s="66">
        <v>162</v>
      </c>
      <c r="G41" s="60" t="s">
        <v>39</v>
      </c>
      <c r="H41" s="61" t="s">
        <v>215</v>
      </c>
    </row>
    <row r="42" spans="1:8" s="61" customFormat="1" ht="19.5" customHeight="1">
      <c r="A42" s="64">
        <v>10</v>
      </c>
      <c r="B42" s="65" t="s">
        <v>185</v>
      </c>
      <c r="C42" s="158">
        <v>27</v>
      </c>
      <c r="D42" s="66">
        <v>205</v>
      </c>
      <c r="E42" s="66">
        <v>186</v>
      </c>
      <c r="F42" s="66">
        <v>205</v>
      </c>
      <c r="G42" s="60" t="s">
        <v>39</v>
      </c>
      <c r="H42" s="61" t="s">
        <v>215</v>
      </c>
    </row>
    <row r="43" spans="1:8" s="61" customFormat="1" ht="19.5" customHeight="1">
      <c r="A43" s="64">
        <v>11</v>
      </c>
      <c r="B43" s="65" t="s">
        <v>186</v>
      </c>
      <c r="C43" s="158">
        <v>133</v>
      </c>
      <c r="D43" s="66">
        <v>150</v>
      </c>
      <c r="E43" s="66">
        <v>133</v>
      </c>
      <c r="F43" s="66">
        <v>150</v>
      </c>
      <c r="G43" s="60" t="s">
        <v>39</v>
      </c>
      <c r="H43" s="61" t="s">
        <v>215</v>
      </c>
    </row>
    <row r="44" spans="1:8" s="61" customFormat="1" ht="19.5" customHeight="1">
      <c r="A44" s="64">
        <v>12</v>
      </c>
      <c r="B44" s="65" t="s">
        <v>187</v>
      </c>
      <c r="C44" s="158">
        <v>19</v>
      </c>
      <c r="D44" s="66">
        <v>249</v>
      </c>
      <c r="E44" s="66">
        <v>201</v>
      </c>
      <c r="F44" s="66">
        <v>248</v>
      </c>
      <c r="G44" s="60" t="s">
        <v>39</v>
      </c>
      <c r="H44" s="61" t="s">
        <v>215</v>
      </c>
    </row>
    <row r="45" spans="1:8" s="61" customFormat="1" ht="19.5" customHeight="1">
      <c r="A45" s="64"/>
      <c r="B45" s="65" t="s">
        <v>443</v>
      </c>
      <c r="C45" s="158">
        <v>91</v>
      </c>
      <c r="D45" s="66"/>
      <c r="E45" s="66"/>
      <c r="F45" s="66"/>
      <c r="G45" s="60" t="s">
        <v>39</v>
      </c>
      <c r="H45" s="61" t="s">
        <v>215</v>
      </c>
    </row>
    <row r="46" spans="1:8" s="61" customFormat="1" ht="19.5" customHeight="1">
      <c r="A46" s="64">
        <v>13</v>
      </c>
      <c r="B46" s="65" t="s">
        <v>188</v>
      </c>
      <c r="C46" s="158">
        <v>26</v>
      </c>
      <c r="D46" s="66">
        <v>253</v>
      </c>
      <c r="E46" s="66">
        <v>225</v>
      </c>
      <c r="F46" s="66">
        <v>252</v>
      </c>
      <c r="G46" s="60" t="s">
        <v>39</v>
      </c>
      <c r="H46" s="61" t="s">
        <v>215</v>
      </c>
    </row>
    <row r="47" spans="1:8" s="61" customFormat="1" ht="19.5" customHeight="1">
      <c r="A47" s="64"/>
      <c r="B47" s="65" t="s">
        <v>444</v>
      </c>
      <c r="C47" s="158">
        <v>107</v>
      </c>
      <c r="D47" s="66"/>
      <c r="E47" s="66"/>
      <c r="F47" s="66"/>
      <c r="G47" s="60" t="s">
        <v>39</v>
      </c>
      <c r="H47" s="61" t="s">
        <v>215</v>
      </c>
    </row>
    <row r="48" spans="1:8" s="61" customFormat="1" ht="19.5" customHeight="1">
      <c r="A48" s="64">
        <v>14</v>
      </c>
      <c r="B48" s="65" t="s">
        <v>189</v>
      </c>
      <c r="C48" s="158">
        <v>31</v>
      </c>
      <c r="D48" s="66">
        <v>172</v>
      </c>
      <c r="E48" s="66">
        <v>163</v>
      </c>
      <c r="F48" s="66">
        <v>172</v>
      </c>
      <c r="G48" s="60" t="s">
        <v>39</v>
      </c>
      <c r="H48" s="61" t="s">
        <v>215</v>
      </c>
    </row>
    <row r="49" spans="1:8" s="61" customFormat="1" ht="19.5" customHeight="1">
      <c r="A49" s="64">
        <v>15</v>
      </c>
      <c r="B49" s="65" t="s">
        <v>190</v>
      </c>
      <c r="C49" s="158">
        <v>122</v>
      </c>
      <c r="D49" s="66">
        <v>140</v>
      </c>
      <c r="E49" s="66">
        <v>130</v>
      </c>
      <c r="F49" s="66">
        <v>139</v>
      </c>
      <c r="G49" s="60" t="s">
        <v>39</v>
      </c>
      <c r="H49" s="61" t="s">
        <v>215</v>
      </c>
    </row>
    <row r="50" spans="1:8" s="61" customFormat="1" ht="19.5" customHeight="1">
      <c r="A50" s="64">
        <v>16</v>
      </c>
      <c r="B50" s="65" t="s">
        <v>191</v>
      </c>
      <c r="C50" s="158">
        <v>29</v>
      </c>
      <c r="D50" s="66">
        <v>243</v>
      </c>
      <c r="E50" s="66">
        <v>204</v>
      </c>
      <c r="F50" s="66">
        <v>243</v>
      </c>
      <c r="G50" s="60" t="s">
        <v>39</v>
      </c>
      <c r="H50" s="61" t="s">
        <v>215</v>
      </c>
    </row>
    <row r="51" spans="1:8" s="61" customFormat="1" ht="19.5" customHeight="1">
      <c r="A51" s="64"/>
      <c r="B51" s="65" t="s">
        <v>445</v>
      </c>
      <c r="C51" s="158">
        <v>104</v>
      </c>
      <c r="D51" s="66"/>
      <c r="E51" s="66"/>
      <c r="F51" s="66"/>
      <c r="G51" s="60" t="s">
        <v>39</v>
      </c>
      <c r="H51" s="61" t="s">
        <v>215</v>
      </c>
    </row>
    <row r="52" spans="1:8" s="61" customFormat="1" ht="19.5" customHeight="1">
      <c r="A52" s="64">
        <v>17</v>
      </c>
      <c r="B52" s="65" t="s">
        <v>192</v>
      </c>
      <c r="C52" s="158">
        <v>26</v>
      </c>
      <c r="D52" s="66">
        <v>232</v>
      </c>
      <c r="E52" s="66">
        <v>209</v>
      </c>
      <c r="F52" s="66">
        <v>231</v>
      </c>
      <c r="G52" s="60" t="s">
        <v>39</v>
      </c>
      <c r="H52" s="61" t="s">
        <v>215</v>
      </c>
    </row>
    <row r="53" spans="1:8" s="61" customFormat="1" ht="19.5" customHeight="1">
      <c r="A53" s="64"/>
      <c r="B53" s="65" t="s">
        <v>446</v>
      </c>
      <c r="C53" s="158">
        <v>109</v>
      </c>
      <c r="D53" s="66"/>
      <c r="E53" s="66"/>
      <c r="F53" s="66"/>
      <c r="G53" s="60" t="s">
        <v>39</v>
      </c>
      <c r="H53" s="61" t="s">
        <v>215</v>
      </c>
    </row>
    <row r="54" spans="1:8" s="61" customFormat="1" ht="19.5" customHeight="1">
      <c r="A54" s="64">
        <v>18</v>
      </c>
      <c r="B54" s="65" t="s">
        <v>193</v>
      </c>
      <c r="C54" s="158">
        <v>32</v>
      </c>
      <c r="D54" s="66">
        <v>177</v>
      </c>
      <c r="E54" s="66">
        <v>151</v>
      </c>
      <c r="F54" s="66">
        <v>177</v>
      </c>
      <c r="G54" s="60" t="s">
        <v>39</v>
      </c>
      <c r="H54" s="61" t="s">
        <v>215</v>
      </c>
    </row>
    <row r="55" spans="1:8" s="61" customFormat="1" ht="19.5" customHeight="1">
      <c r="A55" s="64">
        <v>19</v>
      </c>
      <c r="B55" s="65" t="s">
        <v>194</v>
      </c>
      <c r="C55" s="158">
        <v>141</v>
      </c>
      <c r="D55" s="66">
        <v>181</v>
      </c>
      <c r="E55" s="66">
        <v>145</v>
      </c>
      <c r="F55" s="66">
        <v>180</v>
      </c>
      <c r="G55" s="60" t="s">
        <v>39</v>
      </c>
      <c r="H55" s="61" t="s">
        <v>215</v>
      </c>
    </row>
    <row r="56" spans="1:8" s="61" customFormat="1" ht="19.5" customHeight="1">
      <c r="A56" s="64">
        <v>20</v>
      </c>
      <c r="B56" s="72" t="s">
        <v>195</v>
      </c>
      <c r="C56" s="158">
        <v>6</v>
      </c>
      <c r="D56" s="66">
        <v>30</v>
      </c>
      <c r="E56" s="66">
        <v>29</v>
      </c>
      <c r="F56" s="66">
        <v>30</v>
      </c>
      <c r="G56" s="60" t="s">
        <v>39</v>
      </c>
      <c r="H56" s="61" t="s">
        <v>196</v>
      </c>
    </row>
    <row r="57" spans="1:8" s="61" customFormat="1" ht="19.5" customHeight="1">
      <c r="A57" s="64">
        <v>21</v>
      </c>
      <c r="B57" s="72" t="s">
        <v>197</v>
      </c>
      <c r="C57" s="158">
        <v>6</v>
      </c>
      <c r="D57" s="66">
        <v>17</v>
      </c>
      <c r="E57" s="66">
        <v>16</v>
      </c>
      <c r="F57" s="66">
        <v>17</v>
      </c>
      <c r="G57" s="60" t="s">
        <v>39</v>
      </c>
      <c r="H57" s="61" t="s">
        <v>196</v>
      </c>
    </row>
    <row r="58" spans="1:8" s="61" customFormat="1" ht="19.5" customHeight="1">
      <c r="A58" s="64">
        <v>22</v>
      </c>
      <c r="B58" s="72" t="s">
        <v>199</v>
      </c>
      <c r="C58" s="158">
        <v>7</v>
      </c>
      <c r="D58" s="66">
        <v>21</v>
      </c>
      <c r="E58" s="66">
        <v>21</v>
      </c>
      <c r="F58" s="66">
        <v>21</v>
      </c>
      <c r="G58" s="60" t="s">
        <v>39</v>
      </c>
      <c r="H58" s="61" t="s">
        <v>196</v>
      </c>
    </row>
    <row r="59" spans="1:8" s="61" customFormat="1" ht="19.5" customHeight="1">
      <c r="A59" s="64">
        <v>23</v>
      </c>
      <c r="B59" s="72" t="s">
        <v>200</v>
      </c>
      <c r="C59" s="158">
        <v>7</v>
      </c>
      <c r="D59" s="66">
        <v>26</v>
      </c>
      <c r="E59" s="66">
        <v>25</v>
      </c>
      <c r="F59" s="66">
        <v>26</v>
      </c>
      <c r="G59" s="60" t="s">
        <v>39</v>
      </c>
      <c r="H59" s="61" t="s">
        <v>196</v>
      </c>
    </row>
    <row r="60" spans="1:8" s="61" customFormat="1" ht="19.5" customHeight="1">
      <c r="A60" s="64">
        <v>24</v>
      </c>
      <c r="B60" s="72" t="s">
        <v>201</v>
      </c>
      <c r="C60" s="158">
        <v>6</v>
      </c>
      <c r="D60" s="66">
        <v>35</v>
      </c>
      <c r="E60" s="66">
        <v>35</v>
      </c>
      <c r="F60" s="66">
        <v>35</v>
      </c>
      <c r="G60" s="60" t="s">
        <v>39</v>
      </c>
      <c r="H60" s="61" t="s">
        <v>196</v>
      </c>
    </row>
    <row r="61" spans="1:8" s="61" customFormat="1" ht="19.5" customHeight="1">
      <c r="A61" s="64">
        <v>25</v>
      </c>
      <c r="B61" s="72" t="s">
        <v>202</v>
      </c>
      <c r="C61" s="158">
        <v>7</v>
      </c>
      <c r="D61" s="66">
        <v>40</v>
      </c>
      <c r="E61" s="66">
        <v>35</v>
      </c>
      <c r="F61" s="66">
        <v>40</v>
      </c>
      <c r="G61" s="60" t="s">
        <v>39</v>
      </c>
      <c r="H61" s="61" t="s">
        <v>196</v>
      </c>
    </row>
    <row r="62" spans="1:8" s="61" customFormat="1" ht="19.5" customHeight="1">
      <c r="A62" s="64">
        <v>26</v>
      </c>
      <c r="B62" s="72" t="s">
        <v>203</v>
      </c>
      <c r="C62" s="158">
        <v>7</v>
      </c>
      <c r="D62" s="66">
        <v>38</v>
      </c>
      <c r="E62" s="66">
        <v>37</v>
      </c>
      <c r="F62" s="66">
        <v>38</v>
      </c>
      <c r="G62" s="60" t="s">
        <v>39</v>
      </c>
      <c r="H62" s="61" t="s">
        <v>196</v>
      </c>
    </row>
    <row r="63" spans="1:8" s="61" customFormat="1" ht="19.5" customHeight="1">
      <c r="A63" s="64">
        <v>27</v>
      </c>
      <c r="B63" s="72" t="s">
        <v>204</v>
      </c>
      <c r="C63" s="158">
        <v>7</v>
      </c>
      <c r="D63" s="66">
        <v>24</v>
      </c>
      <c r="E63" s="66">
        <v>23</v>
      </c>
      <c r="F63" s="66">
        <v>24</v>
      </c>
      <c r="G63" s="60" t="s">
        <v>39</v>
      </c>
      <c r="H63" s="61" t="s">
        <v>196</v>
      </c>
    </row>
    <row r="64" spans="1:8" s="61" customFormat="1" ht="19.5" customHeight="1">
      <c r="A64" s="64">
        <v>28</v>
      </c>
      <c r="B64" s="72" t="s">
        <v>205</v>
      </c>
      <c r="C64" s="158">
        <v>7</v>
      </c>
      <c r="D64" s="66">
        <v>27</v>
      </c>
      <c r="E64" s="66">
        <v>24</v>
      </c>
      <c r="F64" s="66">
        <v>27</v>
      </c>
      <c r="G64" s="60" t="s">
        <v>39</v>
      </c>
      <c r="H64" s="61" t="s">
        <v>196</v>
      </c>
    </row>
    <row r="65" spans="1:8" s="61" customFormat="1" ht="19.5" customHeight="1">
      <c r="A65" s="64">
        <v>29</v>
      </c>
      <c r="B65" s="72" t="s">
        <v>206</v>
      </c>
      <c r="C65" s="158">
        <v>6</v>
      </c>
      <c r="D65" s="66">
        <v>30</v>
      </c>
      <c r="E65" s="66">
        <v>29</v>
      </c>
      <c r="F65" s="66">
        <v>30</v>
      </c>
      <c r="G65" s="60" t="s">
        <v>39</v>
      </c>
      <c r="H65" s="61" t="s">
        <v>196</v>
      </c>
    </row>
    <row r="66" spans="1:8" s="61" customFormat="1" ht="19.5" customHeight="1">
      <c r="A66" s="64">
        <v>30</v>
      </c>
      <c r="B66" s="72" t="s">
        <v>207</v>
      </c>
      <c r="C66" s="158">
        <v>7</v>
      </c>
      <c r="D66" s="66">
        <v>24</v>
      </c>
      <c r="E66" s="66">
        <v>23</v>
      </c>
      <c r="F66" s="66">
        <v>24</v>
      </c>
      <c r="G66" s="60" t="s">
        <v>39</v>
      </c>
      <c r="H66" s="61" t="s">
        <v>196</v>
      </c>
    </row>
    <row r="67" spans="1:8" s="61" customFormat="1" ht="19.5" customHeight="1">
      <c r="A67" s="64">
        <v>31</v>
      </c>
      <c r="B67" s="72" t="s">
        <v>208</v>
      </c>
      <c r="C67" s="158">
        <v>7</v>
      </c>
      <c r="D67" s="66">
        <v>22</v>
      </c>
      <c r="E67" s="66">
        <v>20</v>
      </c>
      <c r="F67" s="66">
        <v>22</v>
      </c>
      <c r="G67" s="60" t="s">
        <v>39</v>
      </c>
      <c r="H67" s="61" t="s">
        <v>196</v>
      </c>
    </row>
    <row r="68" spans="1:8" s="61" customFormat="1" ht="19.5" customHeight="1">
      <c r="A68" s="64">
        <v>32</v>
      </c>
      <c r="B68" s="72" t="s">
        <v>209</v>
      </c>
      <c r="C68" s="158">
        <v>7</v>
      </c>
      <c r="D68" s="66">
        <v>34</v>
      </c>
      <c r="E68" s="66">
        <v>32</v>
      </c>
      <c r="F68" s="66">
        <v>34</v>
      </c>
      <c r="G68" s="60" t="s">
        <v>39</v>
      </c>
      <c r="H68" s="61" t="s">
        <v>196</v>
      </c>
    </row>
    <row r="69" spans="1:7" s="61" customFormat="1" ht="19.5" customHeight="1">
      <c r="A69" s="62">
        <v>4</v>
      </c>
      <c r="B69" s="63" t="s">
        <v>210</v>
      </c>
      <c r="C69" s="59">
        <f>SUM(C70:C72)</f>
        <v>45</v>
      </c>
      <c r="D69" s="59">
        <f>SUM(D70:D72)</f>
        <v>49</v>
      </c>
      <c r="E69" s="59">
        <f>SUM(E70:E72)</f>
        <v>45</v>
      </c>
      <c r="F69" s="59">
        <f>SUM(F70:F72)</f>
        <v>49</v>
      </c>
      <c r="G69" s="60"/>
    </row>
    <row r="70" spans="1:8" s="61" customFormat="1" ht="19.5" customHeight="1">
      <c r="A70" s="64">
        <v>1</v>
      </c>
      <c r="B70" s="65" t="s">
        <v>121</v>
      </c>
      <c r="C70" s="158">
        <v>13</v>
      </c>
      <c r="D70" s="66">
        <v>14</v>
      </c>
      <c r="E70" s="66">
        <v>13</v>
      </c>
      <c r="F70" s="66">
        <v>14</v>
      </c>
      <c r="G70" s="60" t="s">
        <v>39</v>
      </c>
      <c r="H70" s="61" t="s">
        <v>215</v>
      </c>
    </row>
    <row r="71" spans="1:8" s="61" customFormat="1" ht="19.5" customHeight="1">
      <c r="A71" s="64">
        <v>2</v>
      </c>
      <c r="B71" s="65" t="s">
        <v>122</v>
      </c>
      <c r="C71" s="158">
        <v>18</v>
      </c>
      <c r="D71" s="66">
        <v>21</v>
      </c>
      <c r="E71" s="66">
        <v>18</v>
      </c>
      <c r="F71" s="66">
        <v>21</v>
      </c>
      <c r="G71" s="60" t="s">
        <v>39</v>
      </c>
      <c r="H71" s="61" t="s">
        <v>215</v>
      </c>
    </row>
    <row r="72" spans="1:8" s="61" customFormat="1" ht="19.5" customHeight="1">
      <c r="A72" s="64">
        <v>3</v>
      </c>
      <c r="B72" s="65" t="s">
        <v>119</v>
      </c>
      <c r="C72" s="158">
        <v>14</v>
      </c>
      <c r="D72" s="66">
        <v>14</v>
      </c>
      <c r="E72" s="66">
        <v>14</v>
      </c>
      <c r="F72" s="66">
        <v>14</v>
      </c>
      <c r="G72" s="60" t="s">
        <v>39</v>
      </c>
      <c r="H72" s="61" t="s">
        <v>215</v>
      </c>
    </row>
    <row r="73" spans="1:7" s="61" customFormat="1" ht="19.5" customHeight="1">
      <c r="A73" s="62" t="s">
        <v>211</v>
      </c>
      <c r="B73" s="63" t="s">
        <v>212</v>
      </c>
      <c r="C73" s="59">
        <f>C74+C92</f>
        <v>663</v>
      </c>
      <c r="D73" s="59">
        <f>D74+D92</f>
        <v>689</v>
      </c>
      <c r="E73" s="59">
        <f>E74+E92</f>
        <v>648</v>
      </c>
      <c r="F73" s="59">
        <f>F74+F92</f>
        <v>686</v>
      </c>
      <c r="G73" s="60"/>
    </row>
    <row r="74" spans="1:7" s="61" customFormat="1" ht="19.5" customHeight="1">
      <c r="A74" s="62">
        <v>1</v>
      </c>
      <c r="B74" s="63" t="s">
        <v>213</v>
      </c>
      <c r="C74" s="158">
        <v>410</v>
      </c>
      <c r="D74" s="59">
        <f>SUM(D75:D91)</f>
        <v>421</v>
      </c>
      <c r="E74" s="59">
        <f>SUM(E75:E91)</f>
        <v>404</v>
      </c>
      <c r="F74" s="59">
        <f>SUM(F75:F91)</f>
        <v>418</v>
      </c>
      <c r="G74" s="60"/>
    </row>
    <row r="75" spans="1:8" s="61" customFormat="1" ht="19.5" customHeight="1">
      <c r="A75" s="64">
        <v>1</v>
      </c>
      <c r="B75" s="77" t="s">
        <v>214</v>
      </c>
      <c r="C75" s="158">
        <v>108</v>
      </c>
      <c r="D75" s="66">
        <v>108</v>
      </c>
      <c r="E75" s="69">
        <v>104</v>
      </c>
      <c r="F75" s="66">
        <v>108</v>
      </c>
      <c r="G75" s="60" t="s">
        <v>166</v>
      </c>
      <c r="H75" s="61" t="s">
        <v>215</v>
      </c>
    </row>
    <row r="76" spans="1:8" s="61" customFormat="1" ht="19.5" customHeight="1">
      <c r="A76" s="64">
        <v>2</v>
      </c>
      <c r="B76" s="77" t="s">
        <v>217</v>
      </c>
      <c r="C76" s="158">
        <v>87</v>
      </c>
      <c r="D76" s="66">
        <v>87</v>
      </c>
      <c r="E76" s="69">
        <v>85</v>
      </c>
      <c r="F76" s="66">
        <v>85</v>
      </c>
      <c r="G76" s="60" t="s">
        <v>166</v>
      </c>
      <c r="H76" s="61" t="s">
        <v>215</v>
      </c>
    </row>
    <row r="77" spans="1:8" s="61" customFormat="1" ht="19.5" customHeight="1">
      <c r="A77" s="64"/>
      <c r="B77" s="65" t="s">
        <v>218</v>
      </c>
      <c r="C77" s="158">
        <v>3</v>
      </c>
      <c r="D77" s="66">
        <v>3</v>
      </c>
      <c r="E77" s="69">
        <v>3</v>
      </c>
      <c r="F77" s="66">
        <v>3</v>
      </c>
      <c r="G77" s="60" t="s">
        <v>166</v>
      </c>
      <c r="H77" s="61" t="s">
        <v>215</v>
      </c>
    </row>
    <row r="78" spans="1:8" s="61" customFormat="1" ht="19.5" customHeight="1">
      <c r="A78" s="64"/>
      <c r="B78" s="65" t="s">
        <v>219</v>
      </c>
      <c r="C78" s="158">
        <v>4</v>
      </c>
      <c r="D78" s="66">
        <v>4</v>
      </c>
      <c r="E78" s="69">
        <v>4</v>
      </c>
      <c r="F78" s="66">
        <v>4</v>
      </c>
      <c r="G78" s="60" t="s">
        <v>166</v>
      </c>
      <c r="H78" s="61" t="s">
        <v>215</v>
      </c>
    </row>
    <row r="79" spans="1:8" s="61" customFormat="1" ht="19.5" customHeight="1">
      <c r="A79" s="64"/>
      <c r="B79" s="65" t="s">
        <v>220</v>
      </c>
      <c r="C79" s="158">
        <v>10</v>
      </c>
      <c r="D79" s="66">
        <v>10</v>
      </c>
      <c r="E79" s="69">
        <v>10</v>
      </c>
      <c r="F79" s="66">
        <v>10</v>
      </c>
      <c r="G79" s="60" t="s">
        <v>166</v>
      </c>
      <c r="H79" s="61" t="s">
        <v>215</v>
      </c>
    </row>
    <row r="80" spans="1:8" s="61" customFormat="1" ht="19.5" customHeight="1">
      <c r="A80" s="64">
        <v>3</v>
      </c>
      <c r="B80" s="65" t="s">
        <v>221</v>
      </c>
      <c r="C80" s="158">
        <v>22</v>
      </c>
      <c r="D80" s="66">
        <v>23</v>
      </c>
      <c r="E80" s="69">
        <v>22</v>
      </c>
      <c r="F80" s="66">
        <v>23</v>
      </c>
      <c r="G80" s="60" t="s">
        <v>166</v>
      </c>
      <c r="H80" s="61" t="s">
        <v>215</v>
      </c>
    </row>
    <row r="81" spans="1:8" s="61" customFormat="1" ht="19.5" customHeight="1">
      <c r="A81" s="64">
        <v>4</v>
      </c>
      <c r="B81" s="65" t="s">
        <v>222</v>
      </c>
      <c r="C81" s="158">
        <v>36</v>
      </c>
      <c r="D81" s="66">
        <v>39</v>
      </c>
      <c r="E81" s="69">
        <v>34</v>
      </c>
      <c r="F81" s="66">
        <v>38</v>
      </c>
      <c r="G81" s="60" t="s">
        <v>166</v>
      </c>
      <c r="H81" s="61" t="s">
        <v>215</v>
      </c>
    </row>
    <row r="82" spans="1:8" s="61" customFormat="1" ht="19.5" customHeight="1">
      <c r="A82" s="64">
        <v>5</v>
      </c>
      <c r="B82" s="65" t="s">
        <v>223</v>
      </c>
      <c r="C82" s="158">
        <v>33</v>
      </c>
      <c r="D82" s="66">
        <v>33</v>
      </c>
      <c r="E82" s="69">
        <v>29</v>
      </c>
      <c r="F82" s="66">
        <v>32</v>
      </c>
      <c r="G82" s="60" t="s">
        <v>166</v>
      </c>
      <c r="H82" s="61" t="s">
        <v>215</v>
      </c>
    </row>
    <row r="83" spans="1:8" s="61" customFormat="1" ht="19.5" customHeight="1">
      <c r="A83" s="64">
        <v>6</v>
      </c>
      <c r="B83" s="65" t="s">
        <v>224</v>
      </c>
      <c r="C83" s="158">
        <v>20</v>
      </c>
      <c r="D83" s="66">
        <v>20</v>
      </c>
      <c r="E83" s="69">
        <v>19</v>
      </c>
      <c r="F83" s="66">
        <v>20</v>
      </c>
      <c r="G83" s="60" t="s">
        <v>166</v>
      </c>
      <c r="H83" s="61" t="s">
        <v>215</v>
      </c>
    </row>
    <row r="84" spans="1:8" s="61" customFormat="1" ht="19.5" customHeight="1">
      <c r="A84" s="64">
        <v>7</v>
      </c>
      <c r="B84" s="65" t="s">
        <v>225</v>
      </c>
      <c r="C84" s="158">
        <v>26</v>
      </c>
      <c r="D84" s="66">
        <v>26</v>
      </c>
      <c r="E84" s="69">
        <v>26</v>
      </c>
      <c r="F84" s="66">
        <v>26</v>
      </c>
      <c r="G84" s="60" t="s">
        <v>166</v>
      </c>
      <c r="H84" s="61" t="s">
        <v>215</v>
      </c>
    </row>
    <row r="85" spans="1:8" s="61" customFormat="1" ht="19.5" customHeight="1">
      <c r="A85" s="64">
        <v>8</v>
      </c>
      <c r="B85" s="65" t="s">
        <v>226</v>
      </c>
      <c r="C85" s="158">
        <v>7</v>
      </c>
      <c r="D85" s="66">
        <v>7</v>
      </c>
      <c r="E85" s="69">
        <v>7</v>
      </c>
      <c r="F85" s="66">
        <v>7</v>
      </c>
      <c r="G85" s="60" t="s">
        <v>166</v>
      </c>
      <c r="H85" s="61" t="s">
        <v>215</v>
      </c>
    </row>
    <row r="86" spans="1:8" s="61" customFormat="1" ht="19.5" customHeight="1">
      <c r="A86" s="64">
        <v>9</v>
      </c>
      <c r="B86" s="65" t="s">
        <v>227</v>
      </c>
      <c r="C86" s="158">
        <v>16</v>
      </c>
      <c r="D86" s="66">
        <v>18</v>
      </c>
      <c r="E86" s="69">
        <v>18</v>
      </c>
      <c r="F86" s="66">
        <v>19</v>
      </c>
      <c r="G86" s="60" t="s">
        <v>166</v>
      </c>
      <c r="H86" s="61" t="s">
        <v>215</v>
      </c>
    </row>
    <row r="87" spans="1:8" s="61" customFormat="1" ht="19.5" customHeight="1">
      <c r="A87" s="64">
        <v>10</v>
      </c>
      <c r="B87" s="65" t="s">
        <v>228</v>
      </c>
      <c r="C87" s="158">
        <v>22</v>
      </c>
      <c r="D87" s="66">
        <v>22</v>
      </c>
      <c r="E87" s="69">
        <v>22</v>
      </c>
      <c r="F87" s="66">
        <v>22</v>
      </c>
      <c r="G87" s="60" t="s">
        <v>166</v>
      </c>
      <c r="H87" s="61" t="s">
        <v>215</v>
      </c>
    </row>
    <row r="88" spans="1:8" s="61" customFormat="1" ht="19.5" customHeight="1">
      <c r="A88" s="64">
        <v>11</v>
      </c>
      <c r="B88" s="65" t="s">
        <v>230</v>
      </c>
      <c r="C88" s="158">
        <v>5</v>
      </c>
      <c r="D88" s="66">
        <v>5</v>
      </c>
      <c r="E88" s="69">
        <v>5</v>
      </c>
      <c r="F88" s="66">
        <v>5</v>
      </c>
      <c r="G88" s="60" t="s">
        <v>166</v>
      </c>
      <c r="H88" s="61" t="s">
        <v>215</v>
      </c>
    </row>
    <row r="89" spans="1:8" s="61" customFormat="1" ht="19.5" customHeight="1">
      <c r="A89" s="64">
        <v>12</v>
      </c>
      <c r="B89" s="65" t="s">
        <v>231</v>
      </c>
      <c r="C89" s="158">
        <v>3</v>
      </c>
      <c r="D89" s="66">
        <v>3</v>
      </c>
      <c r="E89" s="69">
        <v>3</v>
      </c>
      <c r="F89" s="66">
        <v>3</v>
      </c>
      <c r="G89" s="60" t="s">
        <v>166</v>
      </c>
      <c r="H89" s="61" t="s">
        <v>215</v>
      </c>
    </row>
    <row r="90" spans="1:8" s="61" customFormat="1" ht="19.5" customHeight="1">
      <c r="A90" s="64">
        <v>13</v>
      </c>
      <c r="B90" s="65" t="s">
        <v>232</v>
      </c>
      <c r="C90" s="158">
        <v>8</v>
      </c>
      <c r="D90" s="66">
        <v>8</v>
      </c>
      <c r="E90" s="69">
        <v>8</v>
      </c>
      <c r="F90" s="66">
        <v>8</v>
      </c>
      <c r="G90" s="60" t="s">
        <v>166</v>
      </c>
      <c r="H90" s="61" t="s">
        <v>215</v>
      </c>
    </row>
    <row r="91" spans="1:8" s="61" customFormat="1" ht="19.5" customHeight="1">
      <c r="A91" s="64"/>
      <c r="B91" s="78" t="s">
        <v>233</v>
      </c>
      <c r="D91" s="66">
        <v>5</v>
      </c>
      <c r="E91" s="66">
        <v>5</v>
      </c>
      <c r="F91" s="66">
        <v>5</v>
      </c>
      <c r="G91" s="60" t="s">
        <v>166</v>
      </c>
      <c r="H91" s="61" t="s">
        <v>215</v>
      </c>
    </row>
    <row r="92" spans="1:7" s="61" customFormat="1" ht="19.5" customHeight="1">
      <c r="A92" s="62">
        <v>2</v>
      </c>
      <c r="B92" s="63" t="s">
        <v>234</v>
      </c>
      <c r="C92" s="59">
        <f>SUM(C93:C120)</f>
        <v>253</v>
      </c>
      <c r="D92" s="59">
        <f>SUM(D93:D120)</f>
        <v>268</v>
      </c>
      <c r="E92" s="59">
        <f>SUM(E93:E120)</f>
        <v>244</v>
      </c>
      <c r="F92" s="59">
        <f>SUM(F93:F120)</f>
        <v>268</v>
      </c>
      <c r="G92" s="60"/>
    </row>
    <row r="93" spans="1:8" s="61" customFormat="1" ht="19.5" customHeight="1">
      <c r="A93" s="64">
        <v>1</v>
      </c>
      <c r="B93" s="65" t="s">
        <v>59</v>
      </c>
      <c r="C93" s="158">
        <v>0</v>
      </c>
      <c r="D93" s="66">
        <v>0</v>
      </c>
      <c r="E93" s="66">
        <v>0</v>
      </c>
      <c r="F93" s="66">
        <v>0</v>
      </c>
      <c r="G93" s="60" t="s">
        <v>166</v>
      </c>
      <c r="H93" s="61" t="s">
        <v>215</v>
      </c>
    </row>
    <row r="94" spans="1:8" s="61" customFormat="1" ht="19.5" customHeight="1">
      <c r="A94" s="64"/>
      <c r="B94" s="65" t="s">
        <v>235</v>
      </c>
      <c r="C94" s="158">
        <v>10</v>
      </c>
      <c r="D94" s="66">
        <v>11</v>
      </c>
      <c r="E94" s="69">
        <v>10</v>
      </c>
      <c r="F94" s="66">
        <v>11</v>
      </c>
      <c r="G94" s="60" t="s">
        <v>166</v>
      </c>
      <c r="H94" s="61" t="s">
        <v>215</v>
      </c>
    </row>
    <row r="95" spans="1:8" s="61" customFormat="1" ht="19.5" customHeight="1">
      <c r="A95" s="64"/>
      <c r="B95" s="65" t="s">
        <v>237</v>
      </c>
      <c r="C95" s="158">
        <v>6</v>
      </c>
      <c r="D95" s="66">
        <v>8</v>
      </c>
      <c r="E95" s="69">
        <v>6</v>
      </c>
      <c r="F95" s="66">
        <v>8</v>
      </c>
      <c r="G95" s="60" t="s">
        <v>166</v>
      </c>
      <c r="H95" s="61" t="s">
        <v>215</v>
      </c>
    </row>
    <row r="96" spans="1:8" s="61" customFormat="1" ht="19.5" customHeight="1">
      <c r="A96" s="64"/>
      <c r="B96" s="65" t="s">
        <v>238</v>
      </c>
      <c r="C96" s="158">
        <v>8</v>
      </c>
      <c r="D96" s="66">
        <v>11</v>
      </c>
      <c r="E96" s="69">
        <v>8</v>
      </c>
      <c r="F96" s="66">
        <v>11</v>
      </c>
      <c r="G96" s="60" t="s">
        <v>166</v>
      </c>
      <c r="H96" s="61" t="s">
        <v>215</v>
      </c>
    </row>
    <row r="97" spans="1:8" s="61" customFormat="1" ht="19.5" customHeight="1">
      <c r="A97" s="64">
        <v>2</v>
      </c>
      <c r="B97" s="65" t="s">
        <v>198</v>
      </c>
      <c r="C97" s="158">
        <v>17</v>
      </c>
      <c r="D97" s="66">
        <v>17</v>
      </c>
      <c r="E97" s="69">
        <v>15</v>
      </c>
      <c r="F97" s="66">
        <v>17</v>
      </c>
      <c r="G97" s="60" t="s">
        <v>166</v>
      </c>
      <c r="H97" s="61" t="s">
        <v>215</v>
      </c>
    </row>
    <row r="98" spans="1:8" s="61" customFormat="1" ht="19.5" customHeight="1">
      <c r="A98" s="64"/>
      <c r="B98" s="65" t="s">
        <v>239</v>
      </c>
      <c r="C98" s="158">
        <v>11</v>
      </c>
      <c r="D98" s="66">
        <v>11</v>
      </c>
      <c r="E98" s="69">
        <v>9</v>
      </c>
      <c r="F98" s="66">
        <v>11</v>
      </c>
      <c r="G98" s="60" t="s">
        <v>166</v>
      </c>
      <c r="H98" s="61" t="s">
        <v>215</v>
      </c>
    </row>
    <row r="99" spans="1:8" s="61" customFormat="1" ht="19.5" customHeight="1">
      <c r="A99" s="64">
        <v>3</v>
      </c>
      <c r="B99" s="65" t="s">
        <v>56</v>
      </c>
      <c r="C99" s="158">
        <v>10</v>
      </c>
      <c r="D99" s="66">
        <v>10</v>
      </c>
      <c r="E99" s="69">
        <v>10</v>
      </c>
      <c r="F99" s="66">
        <v>10</v>
      </c>
      <c r="G99" s="60" t="s">
        <v>166</v>
      </c>
      <c r="H99" s="61" t="s">
        <v>215</v>
      </c>
    </row>
    <row r="100" spans="1:8" s="61" customFormat="1" ht="19.5" customHeight="1">
      <c r="A100" s="64"/>
      <c r="B100" s="65" t="s">
        <v>240</v>
      </c>
      <c r="C100" s="158">
        <v>7</v>
      </c>
      <c r="D100" s="66">
        <v>7</v>
      </c>
      <c r="E100" s="69">
        <v>7</v>
      </c>
      <c r="F100" s="66">
        <v>7</v>
      </c>
      <c r="G100" s="60" t="s">
        <v>166</v>
      </c>
      <c r="H100" s="61" t="s">
        <v>215</v>
      </c>
    </row>
    <row r="101" spans="1:8" s="61" customFormat="1" ht="19.5" customHeight="1">
      <c r="A101" s="64">
        <v>4</v>
      </c>
      <c r="B101" s="65" t="s">
        <v>55</v>
      </c>
      <c r="C101" s="158">
        <v>13</v>
      </c>
      <c r="D101" s="66">
        <v>13</v>
      </c>
      <c r="E101" s="69">
        <v>13</v>
      </c>
      <c r="F101" s="66">
        <v>13</v>
      </c>
      <c r="G101" s="60" t="s">
        <v>166</v>
      </c>
      <c r="H101" s="61" t="s">
        <v>215</v>
      </c>
    </row>
    <row r="102" spans="1:8" s="61" customFormat="1" ht="19.5" customHeight="1">
      <c r="A102" s="64"/>
      <c r="B102" s="65" t="s">
        <v>241</v>
      </c>
      <c r="C102" s="158">
        <v>7</v>
      </c>
      <c r="D102" s="66">
        <v>7</v>
      </c>
      <c r="E102" s="69">
        <v>7</v>
      </c>
      <c r="F102" s="66">
        <v>7</v>
      </c>
      <c r="G102" s="60" t="s">
        <v>166</v>
      </c>
      <c r="H102" s="61" t="s">
        <v>215</v>
      </c>
    </row>
    <row r="103" spans="1:8" s="61" customFormat="1" ht="19.5" customHeight="1">
      <c r="A103" s="64">
        <v>5</v>
      </c>
      <c r="B103" s="65" t="s">
        <v>62</v>
      </c>
      <c r="C103" s="158">
        <v>11</v>
      </c>
      <c r="D103" s="66">
        <v>11</v>
      </c>
      <c r="E103" s="69">
        <v>9</v>
      </c>
      <c r="F103" s="66">
        <v>11</v>
      </c>
      <c r="G103" s="60" t="s">
        <v>166</v>
      </c>
      <c r="H103" s="61" t="s">
        <v>215</v>
      </c>
    </row>
    <row r="104" spans="1:8" s="61" customFormat="1" ht="19.5" customHeight="1">
      <c r="A104" s="64"/>
      <c r="B104" s="65" t="s">
        <v>242</v>
      </c>
      <c r="C104" s="158">
        <v>7</v>
      </c>
      <c r="D104" s="66">
        <v>7</v>
      </c>
      <c r="E104" s="69">
        <v>7</v>
      </c>
      <c r="F104" s="66">
        <v>7</v>
      </c>
      <c r="G104" s="60" t="s">
        <v>166</v>
      </c>
      <c r="H104" s="61" t="s">
        <v>215</v>
      </c>
    </row>
    <row r="105" spans="1:8" s="61" customFormat="1" ht="19.5" customHeight="1">
      <c r="A105" s="64">
        <v>6</v>
      </c>
      <c r="B105" s="65" t="s">
        <v>58</v>
      </c>
      <c r="C105" s="158">
        <v>16</v>
      </c>
      <c r="D105" s="66">
        <v>16</v>
      </c>
      <c r="E105" s="69">
        <v>15</v>
      </c>
      <c r="F105" s="66">
        <v>16</v>
      </c>
      <c r="G105" s="60" t="s">
        <v>166</v>
      </c>
      <c r="H105" s="61" t="s">
        <v>215</v>
      </c>
    </row>
    <row r="106" spans="1:8" s="61" customFormat="1" ht="19.5" customHeight="1">
      <c r="A106" s="64"/>
      <c r="B106" s="65" t="s">
        <v>243</v>
      </c>
      <c r="C106" s="158">
        <v>5</v>
      </c>
      <c r="D106" s="66">
        <v>5</v>
      </c>
      <c r="E106" s="69">
        <v>5</v>
      </c>
      <c r="F106" s="66">
        <v>5</v>
      </c>
      <c r="G106" s="60" t="s">
        <v>166</v>
      </c>
      <c r="H106" s="61" t="s">
        <v>215</v>
      </c>
    </row>
    <row r="107" spans="1:8" ht="19.5" customHeight="1">
      <c r="A107" s="64">
        <v>7</v>
      </c>
      <c r="B107" s="65" t="s">
        <v>52</v>
      </c>
      <c r="C107" s="159">
        <v>13</v>
      </c>
      <c r="D107" s="66">
        <v>14</v>
      </c>
      <c r="E107" s="69">
        <v>10</v>
      </c>
      <c r="F107" s="66">
        <v>14</v>
      </c>
      <c r="G107" s="60" t="s">
        <v>166</v>
      </c>
      <c r="H107" s="61" t="s">
        <v>215</v>
      </c>
    </row>
    <row r="108" spans="1:8" ht="19.5" customHeight="1">
      <c r="A108" s="64"/>
      <c r="B108" s="65" t="s">
        <v>244</v>
      </c>
      <c r="C108" s="159">
        <v>8</v>
      </c>
      <c r="D108" s="66">
        <v>7</v>
      </c>
      <c r="E108" s="69">
        <v>6</v>
      </c>
      <c r="F108" s="66">
        <v>7</v>
      </c>
      <c r="G108" s="60" t="s">
        <v>166</v>
      </c>
      <c r="H108" s="61" t="s">
        <v>215</v>
      </c>
    </row>
    <row r="109" spans="1:8" ht="19.5" customHeight="1">
      <c r="A109" s="64">
        <v>8</v>
      </c>
      <c r="B109" s="65" t="s">
        <v>53</v>
      </c>
      <c r="C109" s="159">
        <v>13</v>
      </c>
      <c r="D109" s="66">
        <v>13</v>
      </c>
      <c r="E109" s="69">
        <v>13</v>
      </c>
      <c r="F109" s="66">
        <v>13</v>
      </c>
      <c r="G109" s="60" t="s">
        <v>166</v>
      </c>
      <c r="H109" s="61" t="s">
        <v>215</v>
      </c>
    </row>
    <row r="110" spans="1:8" ht="19.5" customHeight="1">
      <c r="A110" s="64"/>
      <c r="B110" s="65" t="s">
        <v>245</v>
      </c>
      <c r="C110" s="159">
        <v>7</v>
      </c>
      <c r="D110" s="66">
        <v>7</v>
      </c>
      <c r="E110" s="69">
        <v>7</v>
      </c>
      <c r="F110" s="66">
        <v>7</v>
      </c>
      <c r="G110" s="60" t="s">
        <v>166</v>
      </c>
      <c r="H110" s="61" t="s">
        <v>215</v>
      </c>
    </row>
    <row r="111" spans="1:8" ht="19.5" customHeight="1">
      <c r="A111" s="64">
        <v>9</v>
      </c>
      <c r="B111" s="65" t="s">
        <v>54</v>
      </c>
      <c r="C111" s="159">
        <v>9</v>
      </c>
      <c r="D111" s="66">
        <v>10</v>
      </c>
      <c r="E111" s="69">
        <v>10</v>
      </c>
      <c r="F111" s="66">
        <v>10</v>
      </c>
      <c r="G111" s="60" t="s">
        <v>166</v>
      </c>
      <c r="H111" s="61" t="s">
        <v>215</v>
      </c>
    </row>
    <row r="112" spans="1:8" ht="19.5" customHeight="1">
      <c r="A112" s="64"/>
      <c r="B112" s="65" t="s">
        <v>246</v>
      </c>
      <c r="C112" s="159">
        <v>7</v>
      </c>
      <c r="D112" s="66">
        <v>7</v>
      </c>
      <c r="E112" s="69">
        <v>7</v>
      </c>
      <c r="F112" s="66">
        <v>7</v>
      </c>
      <c r="G112" s="60" t="s">
        <v>166</v>
      </c>
      <c r="H112" s="61" t="s">
        <v>215</v>
      </c>
    </row>
    <row r="113" spans="1:8" ht="19.5" customHeight="1">
      <c r="A113" s="64">
        <v>10</v>
      </c>
      <c r="B113" s="65" t="s">
        <v>60</v>
      </c>
      <c r="C113" s="159">
        <v>3</v>
      </c>
      <c r="D113" s="66">
        <v>10</v>
      </c>
      <c r="E113" s="69">
        <v>5</v>
      </c>
      <c r="F113" s="66">
        <v>10</v>
      </c>
      <c r="G113" s="60" t="s">
        <v>166</v>
      </c>
      <c r="H113" s="61" t="s">
        <v>215</v>
      </c>
    </row>
    <row r="114" spans="1:8" ht="19.5" customHeight="1">
      <c r="A114" s="64"/>
      <c r="B114" s="65" t="s">
        <v>247</v>
      </c>
      <c r="C114" s="159">
        <v>12</v>
      </c>
      <c r="D114" s="66">
        <v>7</v>
      </c>
      <c r="E114" s="69">
        <v>12</v>
      </c>
      <c r="F114" s="66">
        <v>7</v>
      </c>
      <c r="G114" s="60" t="s">
        <v>166</v>
      </c>
      <c r="H114" s="61" t="s">
        <v>215</v>
      </c>
    </row>
    <row r="115" spans="1:8" ht="19.5" customHeight="1">
      <c r="A115" s="64">
        <v>11</v>
      </c>
      <c r="B115" s="65" t="s">
        <v>70</v>
      </c>
      <c r="C115" s="159">
        <v>13</v>
      </c>
      <c r="D115" s="66">
        <v>13</v>
      </c>
      <c r="E115" s="69">
        <v>9</v>
      </c>
      <c r="F115" s="66">
        <v>13</v>
      </c>
      <c r="G115" s="60" t="s">
        <v>166</v>
      </c>
      <c r="H115" s="61" t="s">
        <v>215</v>
      </c>
    </row>
    <row r="116" spans="1:8" ht="19.5" customHeight="1">
      <c r="A116" s="64"/>
      <c r="B116" s="65" t="s">
        <v>248</v>
      </c>
      <c r="C116" s="159">
        <v>7</v>
      </c>
      <c r="D116" s="66">
        <v>7</v>
      </c>
      <c r="E116" s="69">
        <v>11</v>
      </c>
      <c r="F116" s="66">
        <v>7</v>
      </c>
      <c r="G116" s="60" t="s">
        <v>166</v>
      </c>
      <c r="H116" s="61" t="s">
        <v>215</v>
      </c>
    </row>
    <row r="117" spans="1:8" ht="19.5" customHeight="1">
      <c r="A117" s="64">
        <v>12</v>
      </c>
      <c r="B117" s="65" t="s">
        <v>61</v>
      </c>
      <c r="C117" s="159">
        <v>9</v>
      </c>
      <c r="D117" s="66">
        <v>10</v>
      </c>
      <c r="E117" s="69">
        <v>8</v>
      </c>
      <c r="F117" s="66">
        <v>10</v>
      </c>
      <c r="G117" s="60" t="s">
        <v>166</v>
      </c>
      <c r="H117" s="61" t="s">
        <v>215</v>
      </c>
    </row>
    <row r="118" spans="1:8" ht="19.5" customHeight="1">
      <c r="A118" s="64"/>
      <c r="B118" s="65" t="s">
        <v>249</v>
      </c>
      <c r="C118" s="159">
        <v>9</v>
      </c>
      <c r="D118" s="66">
        <v>10</v>
      </c>
      <c r="E118" s="69">
        <v>8</v>
      </c>
      <c r="F118" s="66">
        <v>10</v>
      </c>
      <c r="G118" s="60" t="s">
        <v>166</v>
      </c>
      <c r="H118" s="61" t="s">
        <v>215</v>
      </c>
    </row>
    <row r="119" spans="1:8" ht="19.5" customHeight="1">
      <c r="A119" s="64">
        <v>13</v>
      </c>
      <c r="B119" s="65" t="s">
        <v>66</v>
      </c>
      <c r="C119" s="159">
        <v>5</v>
      </c>
      <c r="D119" s="66">
        <v>12</v>
      </c>
      <c r="E119" s="69">
        <v>6</v>
      </c>
      <c r="F119" s="66">
        <v>12</v>
      </c>
      <c r="G119" s="60" t="s">
        <v>166</v>
      </c>
      <c r="H119" s="61" t="s">
        <v>215</v>
      </c>
    </row>
    <row r="120" spans="1:8" ht="19.5" customHeight="1">
      <c r="A120" s="64"/>
      <c r="B120" s="65" t="s">
        <v>250</v>
      </c>
      <c r="C120" s="159">
        <v>10</v>
      </c>
      <c r="D120" s="66">
        <v>7</v>
      </c>
      <c r="E120" s="69">
        <v>11</v>
      </c>
      <c r="F120" s="66">
        <v>7</v>
      </c>
      <c r="G120" s="60" t="s">
        <v>166</v>
      </c>
      <c r="H120" s="61" t="s">
        <v>215</v>
      </c>
    </row>
    <row r="121" spans="1:6" ht="19.5" customHeight="1">
      <c r="A121" s="62" t="s">
        <v>45</v>
      </c>
      <c r="B121" s="63" t="s">
        <v>251</v>
      </c>
      <c r="C121" s="59">
        <f>C122+C170</f>
        <v>628</v>
      </c>
      <c r="D121" s="59">
        <f>D122+D170</f>
        <v>718</v>
      </c>
      <c r="E121" s="59">
        <f>E122+E170</f>
        <v>691</v>
      </c>
      <c r="F121" s="59">
        <f>F122+F170</f>
        <v>728</v>
      </c>
    </row>
    <row r="122" spans="1:6" ht="19.5" customHeight="1">
      <c r="A122" s="62">
        <v>1</v>
      </c>
      <c r="B122" s="63" t="s">
        <v>35</v>
      </c>
      <c r="C122" s="159">
        <v>564</v>
      </c>
      <c r="D122" s="59">
        <f>SUM(D123:D169)</f>
        <v>649</v>
      </c>
      <c r="E122" s="59">
        <f>SUM(E123:E169)</f>
        <v>620</v>
      </c>
      <c r="F122" s="59">
        <f>SUM(F123:F169)</f>
        <v>659</v>
      </c>
    </row>
    <row r="123" spans="1:8" ht="19.5" customHeight="1">
      <c r="A123" s="64">
        <v>1</v>
      </c>
      <c r="B123" s="65" t="s">
        <v>252</v>
      </c>
      <c r="C123" s="159">
        <v>34</v>
      </c>
      <c r="D123" s="66">
        <v>35</v>
      </c>
      <c r="E123" s="66">
        <v>35</v>
      </c>
      <c r="F123" s="66">
        <v>35</v>
      </c>
      <c r="G123" s="60" t="s">
        <v>166</v>
      </c>
      <c r="H123" s="61" t="s">
        <v>215</v>
      </c>
    </row>
    <row r="124" spans="1:8" ht="19.5" customHeight="1">
      <c r="A124" s="64">
        <v>2</v>
      </c>
      <c r="B124" s="65" t="s">
        <v>253</v>
      </c>
      <c r="C124" s="159">
        <v>13</v>
      </c>
      <c r="D124" s="66">
        <v>13</v>
      </c>
      <c r="E124" s="66">
        <v>13</v>
      </c>
      <c r="F124" s="66">
        <v>15</v>
      </c>
      <c r="G124" s="60" t="s">
        <v>166</v>
      </c>
      <c r="H124" s="61" t="s">
        <v>215</v>
      </c>
    </row>
    <row r="125" spans="1:8" ht="19.5" customHeight="1">
      <c r="A125" s="64">
        <v>3</v>
      </c>
      <c r="B125" s="65" t="s">
        <v>254</v>
      </c>
      <c r="C125" s="159">
        <v>28</v>
      </c>
      <c r="D125" s="66">
        <v>28</v>
      </c>
      <c r="E125" s="66">
        <v>28</v>
      </c>
      <c r="F125" s="66">
        <v>28</v>
      </c>
      <c r="G125" s="60" t="s">
        <v>166</v>
      </c>
      <c r="H125" s="61" t="s">
        <v>215</v>
      </c>
    </row>
    <row r="126" spans="1:8" ht="19.5" customHeight="1">
      <c r="A126" s="64">
        <v>4</v>
      </c>
      <c r="B126" s="65" t="s">
        <v>255</v>
      </c>
      <c r="C126" s="159">
        <v>54</v>
      </c>
      <c r="D126" s="66">
        <v>55</v>
      </c>
      <c r="E126" s="66">
        <v>52</v>
      </c>
      <c r="F126" s="66">
        <v>55</v>
      </c>
      <c r="G126" s="60" t="s">
        <v>166</v>
      </c>
      <c r="H126" s="61" t="s">
        <v>215</v>
      </c>
    </row>
    <row r="127" spans="1:8" ht="19.5" customHeight="1">
      <c r="A127" s="64">
        <v>5</v>
      </c>
      <c r="B127" s="65" t="s">
        <v>256</v>
      </c>
      <c r="C127" s="159">
        <v>52</v>
      </c>
      <c r="D127" s="66">
        <v>53</v>
      </c>
      <c r="E127" s="66">
        <v>51</v>
      </c>
      <c r="F127" s="66">
        <v>53</v>
      </c>
      <c r="G127" s="60" t="s">
        <v>166</v>
      </c>
      <c r="H127" s="61" t="s">
        <v>215</v>
      </c>
    </row>
    <row r="128" spans="1:8" ht="19.5" customHeight="1">
      <c r="A128" s="64">
        <v>6</v>
      </c>
      <c r="B128" s="65" t="s">
        <v>257</v>
      </c>
      <c r="C128" s="159">
        <v>19</v>
      </c>
      <c r="D128" s="66">
        <v>19</v>
      </c>
      <c r="E128" s="66">
        <v>18</v>
      </c>
      <c r="F128" s="66">
        <v>19</v>
      </c>
      <c r="G128" s="60" t="s">
        <v>166</v>
      </c>
      <c r="H128" s="61" t="s">
        <v>215</v>
      </c>
    </row>
    <row r="129" spans="1:8" ht="19.5" customHeight="1">
      <c r="A129" s="64">
        <v>7</v>
      </c>
      <c r="B129" s="65" t="s">
        <v>258</v>
      </c>
      <c r="C129" s="159">
        <v>10</v>
      </c>
      <c r="D129" s="66">
        <v>10</v>
      </c>
      <c r="E129" s="66">
        <v>9</v>
      </c>
      <c r="F129" s="66">
        <v>10</v>
      </c>
      <c r="G129" s="60" t="s">
        <v>166</v>
      </c>
      <c r="H129" s="61" t="s">
        <v>215</v>
      </c>
    </row>
    <row r="130" spans="1:8" ht="19.5" customHeight="1">
      <c r="A130" s="64">
        <v>8</v>
      </c>
      <c r="B130" s="65" t="s">
        <v>259</v>
      </c>
      <c r="C130" s="159">
        <v>5</v>
      </c>
      <c r="D130" s="66">
        <v>5</v>
      </c>
      <c r="E130" s="66">
        <v>5</v>
      </c>
      <c r="F130" s="66">
        <v>5</v>
      </c>
      <c r="G130" s="60" t="s">
        <v>166</v>
      </c>
      <c r="H130" s="61" t="s">
        <v>215</v>
      </c>
    </row>
    <row r="131" spans="1:8" ht="19.5" customHeight="1">
      <c r="A131" s="64">
        <v>9</v>
      </c>
      <c r="B131" s="65" t="s">
        <v>260</v>
      </c>
      <c r="C131" s="159">
        <v>6</v>
      </c>
      <c r="D131" s="66">
        <v>7</v>
      </c>
      <c r="E131" s="66">
        <v>7</v>
      </c>
      <c r="F131" s="66">
        <v>7</v>
      </c>
      <c r="G131" s="60" t="s">
        <v>166</v>
      </c>
      <c r="H131" s="61" t="s">
        <v>215</v>
      </c>
    </row>
    <row r="132" spans="1:8" ht="19.5" customHeight="1">
      <c r="A132" s="64">
        <v>10</v>
      </c>
      <c r="B132" s="65" t="s">
        <v>262</v>
      </c>
      <c r="C132" s="159">
        <v>9</v>
      </c>
      <c r="D132" s="66">
        <v>11</v>
      </c>
      <c r="E132" s="66">
        <v>9</v>
      </c>
      <c r="F132" s="66">
        <v>11</v>
      </c>
      <c r="G132" s="60" t="s">
        <v>166</v>
      </c>
      <c r="H132" s="61" t="s">
        <v>215</v>
      </c>
    </row>
    <row r="133" spans="1:8" ht="19.5" customHeight="1">
      <c r="A133" s="64">
        <v>11</v>
      </c>
      <c r="B133" s="65" t="s">
        <v>263</v>
      </c>
      <c r="C133" s="159">
        <v>17</v>
      </c>
      <c r="D133" s="66">
        <v>19</v>
      </c>
      <c r="E133" s="66">
        <v>19</v>
      </c>
      <c r="F133" s="66">
        <v>19</v>
      </c>
      <c r="G133" s="60" t="s">
        <v>166</v>
      </c>
      <c r="H133" s="61" t="s">
        <v>215</v>
      </c>
    </row>
    <row r="134" spans="1:8" ht="19.5" customHeight="1">
      <c r="A134" s="64">
        <v>12</v>
      </c>
      <c r="B134" s="65" t="s">
        <v>265</v>
      </c>
      <c r="C134" s="159">
        <v>9</v>
      </c>
      <c r="D134" s="66">
        <v>10</v>
      </c>
      <c r="E134" s="66">
        <v>8</v>
      </c>
      <c r="F134" s="66">
        <v>11</v>
      </c>
      <c r="G134" s="60" t="s">
        <v>166</v>
      </c>
      <c r="H134" s="61" t="s">
        <v>215</v>
      </c>
    </row>
    <row r="135" spans="1:8" ht="19.5" customHeight="1">
      <c r="A135" s="64">
        <v>13</v>
      </c>
      <c r="B135" s="65" t="s">
        <v>267</v>
      </c>
      <c r="C135" s="159">
        <v>10</v>
      </c>
      <c r="D135" s="66">
        <v>19</v>
      </c>
      <c r="E135" s="66">
        <v>19</v>
      </c>
      <c r="F135" s="66">
        <v>19</v>
      </c>
      <c r="G135" s="60" t="s">
        <v>166</v>
      </c>
      <c r="H135" s="61" t="s">
        <v>215</v>
      </c>
    </row>
    <row r="136" spans="1:8" ht="19.5" customHeight="1">
      <c r="A136" s="64">
        <v>14</v>
      </c>
      <c r="B136" s="65" t="s">
        <v>269</v>
      </c>
      <c r="C136" s="159">
        <v>7</v>
      </c>
      <c r="D136" s="66">
        <v>8</v>
      </c>
      <c r="E136" s="66">
        <v>8</v>
      </c>
      <c r="F136" s="66">
        <v>8</v>
      </c>
      <c r="G136" s="60" t="s">
        <v>166</v>
      </c>
      <c r="H136" s="61" t="s">
        <v>215</v>
      </c>
    </row>
    <row r="137" spans="1:8" ht="31.5" customHeight="1">
      <c r="A137" s="64">
        <v>15</v>
      </c>
      <c r="B137" s="80" t="s">
        <v>270</v>
      </c>
      <c r="C137" s="159">
        <v>4</v>
      </c>
      <c r="D137" s="66">
        <v>4</v>
      </c>
      <c r="E137" s="66">
        <v>4</v>
      </c>
      <c r="F137" s="66">
        <v>4</v>
      </c>
      <c r="G137" s="60" t="s">
        <v>166</v>
      </c>
      <c r="H137" s="61" t="s">
        <v>215</v>
      </c>
    </row>
    <row r="138" spans="1:8" ht="19.5" customHeight="1">
      <c r="A138" s="64">
        <v>16</v>
      </c>
      <c r="B138" s="65" t="s">
        <v>271</v>
      </c>
      <c r="C138" s="159">
        <v>33</v>
      </c>
      <c r="D138" s="66">
        <v>34</v>
      </c>
      <c r="E138" s="66">
        <v>32</v>
      </c>
      <c r="F138" s="66">
        <v>34</v>
      </c>
      <c r="G138" s="60" t="s">
        <v>166</v>
      </c>
      <c r="H138" s="61" t="s">
        <v>215</v>
      </c>
    </row>
    <row r="139" spans="1:8" ht="19.5" customHeight="1">
      <c r="A139" s="64">
        <v>17</v>
      </c>
      <c r="B139" s="65" t="s">
        <v>272</v>
      </c>
      <c r="C139" s="159">
        <v>7</v>
      </c>
      <c r="D139" s="66">
        <v>7</v>
      </c>
      <c r="E139" s="66">
        <v>7</v>
      </c>
      <c r="F139" s="66">
        <v>10</v>
      </c>
      <c r="G139" s="60" t="s">
        <v>166</v>
      </c>
      <c r="H139" s="61" t="s">
        <v>215</v>
      </c>
    </row>
    <row r="140" spans="1:8" ht="19.5" customHeight="1">
      <c r="A140" s="64">
        <v>18</v>
      </c>
      <c r="B140" s="65" t="s">
        <v>273</v>
      </c>
      <c r="C140" s="159">
        <v>17</v>
      </c>
      <c r="D140" s="66">
        <v>17</v>
      </c>
      <c r="E140" s="66">
        <v>17</v>
      </c>
      <c r="F140" s="66">
        <v>13</v>
      </c>
      <c r="G140" s="60" t="s">
        <v>166</v>
      </c>
      <c r="H140" s="61" t="s">
        <v>215</v>
      </c>
    </row>
    <row r="141" spans="1:8" ht="19.5" customHeight="1">
      <c r="A141" s="64">
        <v>19</v>
      </c>
      <c r="B141" s="65" t="s">
        <v>275</v>
      </c>
      <c r="C141" s="159">
        <v>10</v>
      </c>
      <c r="D141" s="66">
        <v>12</v>
      </c>
      <c r="E141" s="66">
        <v>12</v>
      </c>
      <c r="F141" s="66">
        <v>16</v>
      </c>
      <c r="G141" s="60" t="s">
        <v>166</v>
      </c>
      <c r="H141" s="61" t="s">
        <v>215</v>
      </c>
    </row>
    <row r="142" spans="1:8" ht="19.5" customHeight="1">
      <c r="A142" s="64">
        <v>20</v>
      </c>
      <c r="B142" s="65" t="s">
        <v>276</v>
      </c>
      <c r="C142" s="159">
        <v>4</v>
      </c>
      <c r="D142" s="66">
        <v>4</v>
      </c>
      <c r="E142" s="66">
        <v>4</v>
      </c>
      <c r="F142" s="66">
        <v>4</v>
      </c>
      <c r="G142" s="60" t="s">
        <v>166</v>
      </c>
      <c r="H142" s="61" t="s">
        <v>215</v>
      </c>
    </row>
    <row r="143" spans="1:8" ht="19.5" customHeight="1">
      <c r="A143" s="64">
        <v>21</v>
      </c>
      <c r="B143" s="65" t="s">
        <v>277</v>
      </c>
      <c r="C143" s="159">
        <v>2</v>
      </c>
      <c r="D143" s="66">
        <v>5</v>
      </c>
      <c r="E143" s="66">
        <v>4</v>
      </c>
      <c r="F143" s="66">
        <v>5</v>
      </c>
      <c r="G143" s="60" t="s">
        <v>166</v>
      </c>
      <c r="H143" s="61" t="s">
        <v>215</v>
      </c>
    </row>
    <row r="144" spans="1:8" ht="19.5" customHeight="1">
      <c r="A144" s="64">
        <v>22</v>
      </c>
      <c r="B144" s="65" t="s">
        <v>278</v>
      </c>
      <c r="C144" s="159">
        <v>4</v>
      </c>
      <c r="D144" s="66">
        <v>7</v>
      </c>
      <c r="E144" s="66">
        <v>7</v>
      </c>
      <c r="F144" s="66">
        <v>7</v>
      </c>
      <c r="G144" s="60" t="s">
        <v>166</v>
      </c>
      <c r="H144" s="61" t="s">
        <v>215</v>
      </c>
    </row>
    <row r="145" spans="1:8" ht="19.5" customHeight="1">
      <c r="A145" s="64">
        <v>23</v>
      </c>
      <c r="B145" s="65" t="s">
        <v>279</v>
      </c>
      <c r="C145" s="159">
        <v>4</v>
      </c>
      <c r="D145" s="66">
        <v>7</v>
      </c>
      <c r="E145" s="66">
        <v>7</v>
      </c>
      <c r="F145" s="66">
        <v>7</v>
      </c>
      <c r="G145" s="60" t="s">
        <v>166</v>
      </c>
      <c r="H145" s="61" t="s">
        <v>215</v>
      </c>
    </row>
    <row r="146" spans="1:8" ht="19.5" customHeight="1">
      <c r="A146" s="64">
        <v>24</v>
      </c>
      <c r="B146" s="65" t="s">
        <v>280</v>
      </c>
      <c r="C146" s="159">
        <v>5</v>
      </c>
      <c r="D146" s="66">
        <v>12</v>
      </c>
      <c r="E146" s="66">
        <v>11</v>
      </c>
      <c r="F146" s="66">
        <v>12</v>
      </c>
      <c r="G146" s="60" t="s">
        <v>166</v>
      </c>
      <c r="H146" s="61" t="s">
        <v>215</v>
      </c>
    </row>
    <row r="147" spans="1:8" ht="19.5" customHeight="1">
      <c r="A147" s="64">
        <v>25</v>
      </c>
      <c r="B147" s="65" t="s">
        <v>281</v>
      </c>
      <c r="C147" s="159">
        <v>10</v>
      </c>
      <c r="D147" s="66">
        <v>15</v>
      </c>
      <c r="E147" s="66">
        <v>15</v>
      </c>
      <c r="F147" s="66">
        <v>15</v>
      </c>
      <c r="G147" s="60" t="s">
        <v>166</v>
      </c>
      <c r="H147" s="61" t="s">
        <v>215</v>
      </c>
    </row>
    <row r="148" spans="1:8" ht="19.5" customHeight="1">
      <c r="A148" s="64">
        <v>26</v>
      </c>
      <c r="B148" s="65" t="s">
        <v>282</v>
      </c>
      <c r="C148" s="159">
        <v>25</v>
      </c>
      <c r="D148" s="66">
        <v>27</v>
      </c>
      <c r="E148" s="66">
        <v>27</v>
      </c>
      <c r="F148" s="66">
        <v>27</v>
      </c>
      <c r="G148" s="60" t="s">
        <v>166</v>
      </c>
      <c r="H148" s="61" t="s">
        <v>215</v>
      </c>
    </row>
    <row r="149" spans="1:8" ht="19.5" customHeight="1">
      <c r="A149" s="64">
        <v>27</v>
      </c>
      <c r="B149" s="65" t="s">
        <v>284</v>
      </c>
      <c r="C149" s="159">
        <v>14</v>
      </c>
      <c r="D149" s="66">
        <v>15</v>
      </c>
      <c r="E149" s="66">
        <v>14</v>
      </c>
      <c r="F149" s="66">
        <v>15</v>
      </c>
      <c r="G149" s="60" t="s">
        <v>166</v>
      </c>
      <c r="H149" s="61" t="s">
        <v>215</v>
      </c>
    </row>
    <row r="150" spans="1:8" ht="19.5" customHeight="1">
      <c r="A150" s="64">
        <v>28</v>
      </c>
      <c r="B150" s="65" t="s">
        <v>285</v>
      </c>
      <c r="C150" s="159">
        <v>10</v>
      </c>
      <c r="D150" s="66">
        <v>13</v>
      </c>
      <c r="E150" s="66">
        <v>10</v>
      </c>
      <c r="F150" s="66">
        <v>13</v>
      </c>
      <c r="G150" s="60" t="s">
        <v>166</v>
      </c>
      <c r="H150" s="61" t="s">
        <v>215</v>
      </c>
    </row>
    <row r="151" spans="1:8" ht="19.5" customHeight="1">
      <c r="A151" s="64">
        <v>29</v>
      </c>
      <c r="B151" s="65" t="s">
        <v>287</v>
      </c>
      <c r="C151" s="159">
        <v>4</v>
      </c>
      <c r="D151" s="66">
        <v>4</v>
      </c>
      <c r="E151" s="66">
        <v>4</v>
      </c>
      <c r="F151" s="66">
        <v>4</v>
      </c>
      <c r="G151" s="60" t="s">
        <v>166</v>
      </c>
      <c r="H151" s="61" t="s">
        <v>215</v>
      </c>
    </row>
    <row r="152" spans="1:8" ht="19.5" customHeight="1">
      <c r="A152" s="64">
        <v>30</v>
      </c>
      <c r="B152" s="65" t="s">
        <v>288</v>
      </c>
      <c r="C152" s="159">
        <v>3</v>
      </c>
      <c r="D152" s="66">
        <v>3</v>
      </c>
      <c r="E152" s="66">
        <v>3</v>
      </c>
      <c r="F152" s="66">
        <v>4</v>
      </c>
      <c r="G152" s="60" t="s">
        <v>166</v>
      </c>
      <c r="H152" s="61" t="s">
        <v>215</v>
      </c>
    </row>
    <row r="153" spans="1:8" ht="19.5" customHeight="1">
      <c r="A153" s="64">
        <v>31</v>
      </c>
      <c r="B153" s="65" t="s">
        <v>289</v>
      </c>
      <c r="C153" s="159">
        <v>3</v>
      </c>
      <c r="D153" s="66">
        <v>0</v>
      </c>
      <c r="E153" s="66">
        <v>0</v>
      </c>
      <c r="F153" s="66">
        <v>0</v>
      </c>
      <c r="G153" s="60" t="s">
        <v>166</v>
      </c>
      <c r="H153" s="61" t="s">
        <v>215</v>
      </c>
    </row>
    <row r="154" spans="1:8" ht="19.5" customHeight="1">
      <c r="A154" s="64">
        <v>32</v>
      </c>
      <c r="B154" s="65" t="s">
        <v>290</v>
      </c>
      <c r="C154" s="159">
        <v>11</v>
      </c>
      <c r="D154" s="66">
        <v>11</v>
      </c>
      <c r="E154" s="66">
        <v>11</v>
      </c>
      <c r="F154" s="66">
        <v>11</v>
      </c>
      <c r="G154" s="60" t="s">
        <v>166</v>
      </c>
      <c r="H154" s="61" t="s">
        <v>215</v>
      </c>
    </row>
    <row r="155" spans="1:8" ht="19.5" customHeight="1">
      <c r="A155" s="64">
        <v>33</v>
      </c>
      <c r="B155" s="65" t="s">
        <v>292</v>
      </c>
      <c r="C155" s="159">
        <v>12</v>
      </c>
      <c r="D155" s="66">
        <v>12</v>
      </c>
      <c r="E155" s="66">
        <v>12</v>
      </c>
      <c r="F155" s="66">
        <v>12</v>
      </c>
      <c r="G155" s="60" t="s">
        <v>166</v>
      </c>
      <c r="H155" s="61" t="s">
        <v>215</v>
      </c>
    </row>
    <row r="156" spans="1:8" ht="19.5" customHeight="1">
      <c r="A156" s="64">
        <v>34</v>
      </c>
      <c r="B156" s="65" t="s">
        <v>293</v>
      </c>
      <c r="C156" s="159">
        <v>3</v>
      </c>
      <c r="D156" s="66">
        <v>3</v>
      </c>
      <c r="E156" s="66">
        <v>3</v>
      </c>
      <c r="F156" s="66">
        <v>3</v>
      </c>
      <c r="G156" s="60" t="s">
        <v>166</v>
      </c>
      <c r="H156" s="61" t="s">
        <v>215</v>
      </c>
    </row>
    <row r="157" spans="1:8" ht="19.5" customHeight="1">
      <c r="A157" s="64">
        <v>35</v>
      </c>
      <c r="B157" s="65" t="s">
        <v>294</v>
      </c>
      <c r="C157" s="159">
        <v>16</v>
      </c>
      <c r="D157" s="66">
        <v>18</v>
      </c>
      <c r="E157" s="66">
        <v>17</v>
      </c>
      <c r="F157" s="66">
        <v>20</v>
      </c>
      <c r="G157" s="60" t="s">
        <v>166</v>
      </c>
      <c r="H157" s="61" t="s">
        <v>215</v>
      </c>
    </row>
    <row r="158" spans="1:8" ht="19.5" customHeight="1">
      <c r="A158" s="64">
        <v>36</v>
      </c>
      <c r="B158" s="65" t="s">
        <v>296</v>
      </c>
      <c r="C158" s="159">
        <v>8</v>
      </c>
      <c r="D158" s="66">
        <v>8</v>
      </c>
      <c r="E158" s="66">
        <v>8</v>
      </c>
      <c r="F158" s="66">
        <v>8</v>
      </c>
      <c r="G158" s="60" t="s">
        <v>166</v>
      </c>
      <c r="H158" s="61" t="s">
        <v>215</v>
      </c>
    </row>
    <row r="159" spans="1:8" ht="19.5" customHeight="1">
      <c r="A159" s="64">
        <v>37</v>
      </c>
      <c r="B159" s="65" t="s">
        <v>297</v>
      </c>
      <c r="C159" s="159">
        <v>3</v>
      </c>
      <c r="D159" s="66">
        <v>3</v>
      </c>
      <c r="E159" s="66">
        <v>3</v>
      </c>
      <c r="F159" s="66">
        <v>3</v>
      </c>
      <c r="G159" s="60" t="s">
        <v>166</v>
      </c>
      <c r="H159" s="61" t="s">
        <v>215</v>
      </c>
    </row>
    <row r="160" spans="1:8" ht="19.5" customHeight="1">
      <c r="A160" s="64">
        <v>38</v>
      </c>
      <c r="B160" s="65" t="s">
        <v>298</v>
      </c>
      <c r="C160" s="159">
        <v>10</v>
      </c>
      <c r="D160" s="66">
        <v>10</v>
      </c>
      <c r="E160" s="66">
        <v>10</v>
      </c>
      <c r="F160" s="66">
        <v>10</v>
      </c>
      <c r="G160" s="60" t="s">
        <v>166</v>
      </c>
      <c r="H160" s="61" t="s">
        <v>215</v>
      </c>
    </row>
    <row r="161" spans="1:8" ht="19.5" customHeight="1">
      <c r="A161" s="64">
        <v>39</v>
      </c>
      <c r="B161" s="65" t="s">
        <v>299</v>
      </c>
      <c r="C161" s="159">
        <v>7</v>
      </c>
      <c r="D161" s="66">
        <v>10</v>
      </c>
      <c r="E161" s="66">
        <v>10</v>
      </c>
      <c r="F161" s="66">
        <v>10</v>
      </c>
      <c r="G161" s="60" t="s">
        <v>166</v>
      </c>
      <c r="H161" s="61" t="s">
        <v>215</v>
      </c>
    </row>
    <row r="162" spans="1:8" ht="19.5" customHeight="1">
      <c r="A162" s="64">
        <v>40</v>
      </c>
      <c r="B162" s="65" t="s">
        <v>300</v>
      </c>
      <c r="C162" s="159">
        <v>12</v>
      </c>
      <c r="D162" s="66">
        <v>16</v>
      </c>
      <c r="E162" s="66">
        <v>16</v>
      </c>
      <c r="F162" s="66">
        <v>16</v>
      </c>
      <c r="G162" s="60" t="s">
        <v>166</v>
      </c>
      <c r="H162" s="61" t="s">
        <v>215</v>
      </c>
    </row>
    <row r="163" spans="1:8" ht="19.5" customHeight="1">
      <c r="A163" s="64">
        <v>41</v>
      </c>
      <c r="B163" s="65" t="s">
        <v>301</v>
      </c>
      <c r="C163" s="159">
        <v>10</v>
      </c>
      <c r="D163" s="66">
        <v>11</v>
      </c>
      <c r="E163" s="66">
        <v>11</v>
      </c>
      <c r="F163" s="66">
        <v>11</v>
      </c>
      <c r="G163" s="60" t="s">
        <v>166</v>
      </c>
      <c r="H163" s="61" t="s">
        <v>215</v>
      </c>
    </row>
    <row r="164" spans="1:8" ht="19.5" customHeight="1">
      <c r="A164" s="64">
        <v>42</v>
      </c>
      <c r="B164" s="65" t="s">
        <v>303</v>
      </c>
      <c r="C164" s="159">
        <v>10</v>
      </c>
      <c r="D164" s="66">
        <v>11</v>
      </c>
      <c r="E164" s="66">
        <v>10</v>
      </c>
      <c r="F164" s="66">
        <v>11</v>
      </c>
      <c r="G164" s="60" t="s">
        <v>166</v>
      </c>
      <c r="H164" s="61" t="s">
        <v>215</v>
      </c>
    </row>
    <row r="165" spans="1:8" ht="19.5" customHeight="1">
      <c r="A165" s="64">
        <v>43</v>
      </c>
      <c r="B165" s="65" t="s">
        <v>305</v>
      </c>
      <c r="C165" s="159">
        <v>10</v>
      </c>
      <c r="D165" s="66">
        <v>13</v>
      </c>
      <c r="E165" s="66">
        <v>12</v>
      </c>
      <c r="F165" s="66">
        <v>13</v>
      </c>
      <c r="G165" s="60" t="s">
        <v>166</v>
      </c>
      <c r="H165" s="61" t="s">
        <v>215</v>
      </c>
    </row>
    <row r="166" spans="1:8" s="84" customFormat="1" ht="19.5" customHeight="1">
      <c r="A166" s="81">
        <v>44</v>
      </c>
      <c r="B166" s="77" t="s">
        <v>306</v>
      </c>
      <c r="C166" s="160">
        <v>1</v>
      </c>
      <c r="D166" s="69">
        <v>4</v>
      </c>
      <c r="E166" s="69">
        <v>4</v>
      </c>
      <c r="F166" s="69">
        <v>4</v>
      </c>
      <c r="G166" s="60" t="s">
        <v>166</v>
      </c>
      <c r="H166" s="61" t="s">
        <v>215</v>
      </c>
    </row>
    <row r="167" spans="1:8" s="84" customFormat="1" ht="19.5" customHeight="1">
      <c r="A167" s="81">
        <v>45</v>
      </c>
      <c r="B167" s="77" t="s">
        <v>308</v>
      </c>
      <c r="C167" s="160">
        <v>5</v>
      </c>
      <c r="D167" s="69">
        <v>22</v>
      </c>
      <c r="E167" s="69">
        <v>15</v>
      </c>
      <c r="F167" s="69">
        <v>22</v>
      </c>
      <c r="G167" s="60" t="s">
        <v>166</v>
      </c>
      <c r="H167" s="61" t="s">
        <v>215</v>
      </c>
    </row>
    <row r="168" spans="1:8" ht="19.5" customHeight="1">
      <c r="A168" s="64">
        <v>46</v>
      </c>
      <c r="B168" s="65" t="s">
        <v>309</v>
      </c>
      <c r="C168" s="159">
        <v>14</v>
      </c>
      <c r="D168" s="66">
        <v>14</v>
      </c>
      <c r="E168" s="66">
        <v>14</v>
      </c>
      <c r="F168" s="66">
        <v>15</v>
      </c>
      <c r="G168" s="60" t="s">
        <v>166</v>
      </c>
      <c r="H168" s="61" t="s">
        <v>215</v>
      </c>
    </row>
    <row r="169" spans="1:8" s="84" customFormat="1" ht="19.5" customHeight="1">
      <c r="A169" s="81"/>
      <c r="B169" s="77" t="s">
        <v>310</v>
      </c>
      <c r="D169" s="69">
        <v>5</v>
      </c>
      <c r="E169" s="69">
        <v>5</v>
      </c>
      <c r="F169" s="69">
        <v>5</v>
      </c>
      <c r="G169" s="60" t="s">
        <v>166</v>
      </c>
      <c r="H169" s="61" t="s">
        <v>215</v>
      </c>
    </row>
    <row r="170" spans="1:6" ht="19.5" customHeight="1">
      <c r="A170" s="62">
        <v>2</v>
      </c>
      <c r="B170" s="63" t="s">
        <v>43</v>
      </c>
      <c r="C170" s="59">
        <f>SUM(C171:C183)</f>
        <v>64</v>
      </c>
      <c r="D170" s="59">
        <f>SUM(D171:D183)</f>
        <v>69</v>
      </c>
      <c r="E170" s="59">
        <f>SUM(E171:E183)</f>
        <v>71</v>
      </c>
      <c r="F170" s="59">
        <f>SUM(F171:F183)</f>
        <v>69</v>
      </c>
    </row>
    <row r="171" spans="1:9" ht="19.5" customHeight="1">
      <c r="A171" s="64">
        <v>1</v>
      </c>
      <c r="B171" s="65" t="s">
        <v>312</v>
      </c>
      <c r="C171" s="159">
        <v>5</v>
      </c>
      <c r="D171" s="66">
        <v>5</v>
      </c>
      <c r="E171" s="66">
        <v>5</v>
      </c>
      <c r="F171" s="66">
        <v>5</v>
      </c>
      <c r="G171" s="60" t="s">
        <v>166</v>
      </c>
      <c r="H171" s="47" t="s">
        <v>196</v>
      </c>
      <c r="I171" s="47" t="s">
        <v>531</v>
      </c>
    </row>
    <row r="172" spans="1:9" ht="19.5" customHeight="1">
      <c r="A172" s="64">
        <v>2</v>
      </c>
      <c r="B172" s="65" t="s">
        <v>313</v>
      </c>
      <c r="C172" s="159">
        <v>5</v>
      </c>
      <c r="D172" s="66">
        <v>6</v>
      </c>
      <c r="E172" s="66">
        <v>6</v>
      </c>
      <c r="F172" s="66">
        <v>6</v>
      </c>
      <c r="G172" s="60" t="s">
        <v>166</v>
      </c>
      <c r="H172" s="47" t="s">
        <v>196</v>
      </c>
      <c r="I172" s="47" t="s">
        <v>532</v>
      </c>
    </row>
    <row r="173" spans="1:9" ht="19.5" customHeight="1">
      <c r="A173" s="64">
        <v>3</v>
      </c>
      <c r="B173" s="65" t="s">
        <v>315</v>
      </c>
      <c r="C173" s="159">
        <v>5</v>
      </c>
      <c r="D173" s="66">
        <v>5</v>
      </c>
      <c r="E173" s="66">
        <v>5</v>
      </c>
      <c r="F173" s="66">
        <v>5</v>
      </c>
      <c r="G173" s="60" t="s">
        <v>166</v>
      </c>
      <c r="H173" s="47" t="s">
        <v>196</v>
      </c>
      <c r="I173" s="47" t="s">
        <v>533</v>
      </c>
    </row>
    <row r="174" spans="1:9" ht="19.5" customHeight="1">
      <c r="A174" s="64">
        <v>4</v>
      </c>
      <c r="B174" s="65" t="s">
        <v>316</v>
      </c>
      <c r="C174" s="159">
        <v>5</v>
      </c>
      <c r="D174" s="66">
        <v>6</v>
      </c>
      <c r="E174" s="66">
        <v>6</v>
      </c>
      <c r="F174" s="66">
        <v>6</v>
      </c>
      <c r="G174" s="60" t="s">
        <v>166</v>
      </c>
      <c r="H174" s="47" t="s">
        <v>196</v>
      </c>
      <c r="I174" s="47" t="s">
        <v>28</v>
      </c>
    </row>
    <row r="175" spans="1:9" ht="19.5" customHeight="1">
      <c r="A175" s="64">
        <v>5</v>
      </c>
      <c r="B175" s="65" t="s">
        <v>317</v>
      </c>
      <c r="C175" s="159">
        <v>4</v>
      </c>
      <c r="D175" s="66">
        <v>7</v>
      </c>
      <c r="E175" s="66">
        <v>6</v>
      </c>
      <c r="F175" s="66">
        <v>7</v>
      </c>
      <c r="G175" s="60" t="s">
        <v>166</v>
      </c>
      <c r="H175" s="47" t="s">
        <v>196</v>
      </c>
      <c r="I175" s="47" t="s">
        <v>534</v>
      </c>
    </row>
    <row r="176" spans="1:9" ht="19.5" customHeight="1">
      <c r="A176" s="64">
        <v>6</v>
      </c>
      <c r="B176" s="65" t="s">
        <v>318</v>
      </c>
      <c r="C176" s="159">
        <v>5</v>
      </c>
      <c r="D176" s="66">
        <v>5</v>
      </c>
      <c r="E176" s="66">
        <v>6</v>
      </c>
      <c r="F176" s="66">
        <v>5</v>
      </c>
      <c r="G176" s="60" t="s">
        <v>166</v>
      </c>
      <c r="H176" s="47" t="s">
        <v>196</v>
      </c>
      <c r="I176" s="47" t="s">
        <v>535</v>
      </c>
    </row>
    <row r="177" spans="1:9" ht="19.5" customHeight="1">
      <c r="A177" s="64">
        <v>7</v>
      </c>
      <c r="B177" s="65" t="s">
        <v>319</v>
      </c>
      <c r="C177" s="159">
        <v>5</v>
      </c>
      <c r="D177" s="66">
        <v>5</v>
      </c>
      <c r="E177" s="66">
        <v>5</v>
      </c>
      <c r="F177" s="66">
        <v>5</v>
      </c>
      <c r="G177" s="60" t="s">
        <v>166</v>
      </c>
      <c r="H177" s="47" t="s">
        <v>196</v>
      </c>
      <c r="I177" s="47" t="s">
        <v>536</v>
      </c>
    </row>
    <row r="178" spans="1:9" ht="19.5" customHeight="1">
      <c r="A178" s="64">
        <v>8</v>
      </c>
      <c r="B178" s="65" t="s">
        <v>320</v>
      </c>
      <c r="C178" s="159">
        <v>4</v>
      </c>
      <c r="D178" s="66">
        <v>5</v>
      </c>
      <c r="E178" s="66">
        <v>5</v>
      </c>
      <c r="F178" s="66">
        <v>5</v>
      </c>
      <c r="G178" s="60" t="s">
        <v>166</v>
      </c>
      <c r="H178" s="47" t="s">
        <v>196</v>
      </c>
      <c r="I178" s="47" t="s">
        <v>537</v>
      </c>
    </row>
    <row r="179" spans="1:9" ht="19.5" customHeight="1">
      <c r="A179" s="64">
        <v>9</v>
      </c>
      <c r="B179" s="65" t="s">
        <v>321</v>
      </c>
      <c r="C179" s="159">
        <v>6</v>
      </c>
      <c r="D179" s="66">
        <v>6</v>
      </c>
      <c r="E179" s="66">
        <v>5</v>
      </c>
      <c r="F179" s="66">
        <v>6</v>
      </c>
      <c r="G179" s="60" t="s">
        <v>166</v>
      </c>
      <c r="H179" s="47" t="s">
        <v>196</v>
      </c>
      <c r="I179" s="47" t="s">
        <v>538</v>
      </c>
    </row>
    <row r="180" spans="1:9" ht="19.5" customHeight="1">
      <c r="A180" s="64">
        <v>10</v>
      </c>
      <c r="B180" s="65" t="s">
        <v>322</v>
      </c>
      <c r="C180" s="159">
        <v>5</v>
      </c>
      <c r="D180" s="66">
        <v>5</v>
      </c>
      <c r="E180" s="66">
        <v>6</v>
      </c>
      <c r="F180" s="66">
        <v>5</v>
      </c>
      <c r="G180" s="60" t="s">
        <v>166</v>
      </c>
      <c r="H180" s="47" t="s">
        <v>196</v>
      </c>
      <c r="I180" s="47" t="s">
        <v>539</v>
      </c>
    </row>
    <row r="181" spans="1:9" ht="19.5" customHeight="1">
      <c r="A181" s="64">
        <v>11</v>
      </c>
      <c r="B181" s="65" t="s">
        <v>323</v>
      </c>
      <c r="C181" s="159">
        <v>7</v>
      </c>
      <c r="D181" s="66">
        <v>5</v>
      </c>
      <c r="E181" s="66">
        <v>7</v>
      </c>
      <c r="F181" s="66">
        <v>5</v>
      </c>
      <c r="G181" s="60" t="s">
        <v>166</v>
      </c>
      <c r="H181" s="47" t="s">
        <v>196</v>
      </c>
      <c r="I181" s="47" t="s">
        <v>540</v>
      </c>
    </row>
    <row r="182" spans="1:9" ht="19.5" customHeight="1">
      <c r="A182" s="64">
        <v>12</v>
      </c>
      <c r="B182" s="65" t="s">
        <v>325</v>
      </c>
      <c r="C182" s="159">
        <v>5</v>
      </c>
      <c r="D182" s="66">
        <v>5</v>
      </c>
      <c r="E182" s="66">
        <v>5</v>
      </c>
      <c r="F182" s="66">
        <v>5</v>
      </c>
      <c r="G182" s="60" t="s">
        <v>166</v>
      </c>
      <c r="H182" s="47" t="s">
        <v>196</v>
      </c>
      <c r="I182" s="47" t="s">
        <v>541</v>
      </c>
    </row>
    <row r="183" spans="1:9" ht="19.5" customHeight="1">
      <c r="A183" s="64">
        <v>13</v>
      </c>
      <c r="B183" s="65" t="s">
        <v>326</v>
      </c>
      <c r="C183" s="159">
        <v>3</v>
      </c>
      <c r="D183" s="66">
        <v>4</v>
      </c>
      <c r="E183" s="66">
        <v>4</v>
      </c>
      <c r="F183" s="66">
        <v>4</v>
      </c>
      <c r="G183" s="60" t="s">
        <v>166</v>
      </c>
      <c r="H183" s="47" t="s">
        <v>196</v>
      </c>
      <c r="I183" s="47" t="s">
        <v>542</v>
      </c>
    </row>
    <row r="184" spans="1:6" ht="19.5" customHeight="1">
      <c r="A184" s="62" t="s">
        <v>63</v>
      </c>
      <c r="B184" s="63" t="s">
        <v>327</v>
      </c>
      <c r="C184" s="59">
        <f>C185+C192+C206</f>
        <v>209</v>
      </c>
      <c r="D184" s="59">
        <f>D185+D192+D206</f>
        <v>218</v>
      </c>
      <c r="E184" s="59">
        <f>E185+E192+E206</f>
        <v>211</v>
      </c>
      <c r="F184" s="59">
        <f>F185+F192+F206</f>
        <v>218</v>
      </c>
    </row>
    <row r="185" spans="1:6" ht="19.5" customHeight="1">
      <c r="A185" s="62">
        <v>1</v>
      </c>
      <c r="B185" s="63" t="s">
        <v>35</v>
      </c>
      <c r="C185" s="159">
        <v>38</v>
      </c>
      <c r="D185" s="59">
        <f>SUM(D186:D191)</f>
        <v>42</v>
      </c>
      <c r="E185" s="59">
        <f>SUM(E186:E191)</f>
        <v>40</v>
      </c>
      <c r="F185" s="59">
        <f>SUM(F186:F191)</f>
        <v>42</v>
      </c>
    </row>
    <row r="186" spans="1:8" ht="19.5" customHeight="1">
      <c r="A186" s="64">
        <v>1</v>
      </c>
      <c r="B186" s="65" t="s">
        <v>328</v>
      </c>
      <c r="C186" s="159">
        <v>14</v>
      </c>
      <c r="D186" s="66">
        <v>15</v>
      </c>
      <c r="E186" s="66">
        <v>14</v>
      </c>
      <c r="F186" s="66">
        <v>15</v>
      </c>
      <c r="G186" s="60" t="s">
        <v>166</v>
      </c>
      <c r="H186" s="47" t="s">
        <v>215</v>
      </c>
    </row>
    <row r="187" spans="1:8" ht="19.5" customHeight="1">
      <c r="A187" s="64">
        <v>2</v>
      </c>
      <c r="B187" s="65" t="s">
        <v>329</v>
      </c>
      <c r="C187" s="159">
        <v>14</v>
      </c>
      <c r="D187" s="66">
        <v>16</v>
      </c>
      <c r="E187" s="66">
        <v>16</v>
      </c>
      <c r="F187" s="66">
        <v>16</v>
      </c>
      <c r="G187" s="60" t="s">
        <v>166</v>
      </c>
      <c r="H187" s="47" t="s">
        <v>215</v>
      </c>
    </row>
    <row r="188" spans="1:8" ht="19.5" customHeight="1">
      <c r="A188" s="64">
        <v>3</v>
      </c>
      <c r="B188" s="65" t="s">
        <v>330</v>
      </c>
      <c r="C188" s="159">
        <v>1</v>
      </c>
      <c r="D188" s="66">
        <v>1</v>
      </c>
      <c r="E188" s="66">
        <v>1</v>
      </c>
      <c r="F188" s="66">
        <v>1</v>
      </c>
      <c r="G188" s="60" t="s">
        <v>166</v>
      </c>
      <c r="H188" s="47" t="s">
        <v>215</v>
      </c>
    </row>
    <row r="189" spans="1:8" ht="19.5" customHeight="1">
      <c r="A189" s="64">
        <v>4</v>
      </c>
      <c r="B189" s="65" t="s">
        <v>331</v>
      </c>
      <c r="C189" s="159">
        <v>5</v>
      </c>
      <c r="D189" s="66">
        <v>6</v>
      </c>
      <c r="E189" s="66">
        <v>6</v>
      </c>
      <c r="F189" s="66">
        <v>6</v>
      </c>
      <c r="G189" s="60" t="s">
        <v>166</v>
      </c>
      <c r="H189" s="47" t="s">
        <v>215</v>
      </c>
    </row>
    <row r="190" spans="1:8" ht="19.5" customHeight="1">
      <c r="A190" s="64">
        <v>5</v>
      </c>
      <c r="B190" s="65" t="s">
        <v>332</v>
      </c>
      <c r="C190" s="159">
        <v>1</v>
      </c>
      <c r="D190" s="66">
        <v>1</v>
      </c>
      <c r="E190" s="66">
        <v>1</v>
      </c>
      <c r="F190" s="66">
        <v>1</v>
      </c>
      <c r="G190" s="60" t="s">
        <v>166</v>
      </c>
      <c r="H190" s="47" t="s">
        <v>215</v>
      </c>
    </row>
    <row r="191" spans="1:8" ht="19.5" customHeight="1">
      <c r="A191" s="64">
        <v>6</v>
      </c>
      <c r="B191" s="65" t="s">
        <v>333</v>
      </c>
      <c r="C191" s="159">
        <v>3</v>
      </c>
      <c r="D191" s="66">
        <v>3</v>
      </c>
      <c r="E191" s="66">
        <v>2</v>
      </c>
      <c r="F191" s="66">
        <v>3</v>
      </c>
      <c r="G191" s="60" t="s">
        <v>166</v>
      </c>
      <c r="H191" s="47" t="s">
        <v>215</v>
      </c>
    </row>
    <row r="192" spans="1:6" ht="19.5" customHeight="1">
      <c r="A192" s="62">
        <v>2</v>
      </c>
      <c r="B192" s="63" t="s">
        <v>334</v>
      </c>
      <c r="C192" s="59">
        <f>SUM(C193:C205)</f>
        <v>28</v>
      </c>
      <c r="D192" s="59">
        <f>SUM(D193:D205)</f>
        <v>26</v>
      </c>
      <c r="E192" s="59">
        <f>SUM(E193:E205)</f>
        <v>27</v>
      </c>
      <c r="F192" s="59">
        <f>SUM(F193:F205)</f>
        <v>26</v>
      </c>
    </row>
    <row r="193" spans="1:9" ht="19.5" customHeight="1">
      <c r="A193" s="64">
        <v>1</v>
      </c>
      <c r="B193" s="65" t="s">
        <v>59</v>
      </c>
      <c r="C193" s="159">
        <v>2</v>
      </c>
      <c r="D193" s="66">
        <v>2</v>
      </c>
      <c r="E193" s="66">
        <v>2</v>
      </c>
      <c r="F193" s="66">
        <v>2</v>
      </c>
      <c r="G193" s="60" t="s">
        <v>166</v>
      </c>
      <c r="H193" s="47" t="s">
        <v>196</v>
      </c>
      <c r="I193" s="47" t="s">
        <v>541</v>
      </c>
    </row>
    <row r="194" spans="1:9" ht="19.5" customHeight="1">
      <c r="A194" s="64">
        <v>2</v>
      </c>
      <c r="B194" s="65" t="s">
        <v>198</v>
      </c>
      <c r="C194" s="159">
        <v>2</v>
      </c>
      <c r="D194" s="66">
        <v>2</v>
      </c>
      <c r="E194" s="66">
        <v>2</v>
      </c>
      <c r="F194" s="66">
        <v>2</v>
      </c>
      <c r="G194" s="60" t="s">
        <v>166</v>
      </c>
      <c r="H194" s="47" t="s">
        <v>196</v>
      </c>
      <c r="I194" s="47" t="s">
        <v>542</v>
      </c>
    </row>
    <row r="195" spans="1:9" ht="19.5" customHeight="1">
      <c r="A195" s="64">
        <v>3</v>
      </c>
      <c r="B195" s="65" t="s">
        <v>56</v>
      </c>
      <c r="C195" s="159">
        <v>2</v>
      </c>
      <c r="D195" s="66">
        <v>2</v>
      </c>
      <c r="E195" s="66">
        <v>2</v>
      </c>
      <c r="F195" s="66">
        <v>2</v>
      </c>
      <c r="G195" s="60" t="s">
        <v>166</v>
      </c>
      <c r="H195" s="47" t="s">
        <v>196</v>
      </c>
      <c r="I195" s="47" t="s">
        <v>535</v>
      </c>
    </row>
    <row r="196" spans="1:9" ht="19.5" customHeight="1">
      <c r="A196" s="64">
        <v>4</v>
      </c>
      <c r="B196" s="65" t="s">
        <v>55</v>
      </c>
      <c r="C196" s="159">
        <v>2</v>
      </c>
      <c r="D196" s="66">
        <v>2</v>
      </c>
      <c r="E196" s="66">
        <v>2</v>
      </c>
      <c r="F196" s="66">
        <v>2</v>
      </c>
      <c r="G196" s="60" t="s">
        <v>166</v>
      </c>
      <c r="H196" s="47" t="s">
        <v>196</v>
      </c>
      <c r="I196" s="47" t="s">
        <v>534</v>
      </c>
    </row>
    <row r="197" spans="1:9" ht="19.5" customHeight="1">
      <c r="A197" s="64">
        <v>5</v>
      </c>
      <c r="B197" s="65" t="s">
        <v>62</v>
      </c>
      <c r="C197" s="159">
        <v>2</v>
      </c>
      <c r="D197" s="66">
        <v>2</v>
      </c>
      <c r="E197" s="66">
        <v>2</v>
      </c>
      <c r="F197" s="66">
        <v>2</v>
      </c>
      <c r="G197" s="60" t="s">
        <v>166</v>
      </c>
      <c r="H197" s="47" t="s">
        <v>196</v>
      </c>
      <c r="I197" s="47" t="s">
        <v>531</v>
      </c>
    </row>
    <row r="198" spans="1:9" ht="19.5" customHeight="1">
      <c r="A198" s="64">
        <v>6</v>
      </c>
      <c r="B198" s="65" t="s">
        <v>58</v>
      </c>
      <c r="C198" s="159">
        <v>2</v>
      </c>
      <c r="D198" s="66">
        <v>2</v>
      </c>
      <c r="E198" s="66">
        <v>2</v>
      </c>
      <c r="F198" s="66">
        <v>2</v>
      </c>
      <c r="G198" s="60" t="s">
        <v>166</v>
      </c>
      <c r="H198" s="47" t="s">
        <v>196</v>
      </c>
      <c r="I198" s="47" t="s">
        <v>539</v>
      </c>
    </row>
    <row r="199" spans="1:9" ht="19.5" customHeight="1">
      <c r="A199" s="64">
        <v>7</v>
      </c>
      <c r="B199" s="65" t="s">
        <v>52</v>
      </c>
      <c r="C199" s="159">
        <v>2</v>
      </c>
      <c r="D199" s="66">
        <v>2</v>
      </c>
      <c r="E199" s="66">
        <v>2</v>
      </c>
      <c r="F199" s="66">
        <v>2</v>
      </c>
      <c r="G199" s="60" t="s">
        <v>166</v>
      </c>
      <c r="H199" s="47" t="s">
        <v>196</v>
      </c>
      <c r="I199" s="47" t="s">
        <v>536</v>
      </c>
    </row>
    <row r="200" spans="1:9" ht="19.5" customHeight="1">
      <c r="A200" s="64">
        <v>8</v>
      </c>
      <c r="B200" s="65" t="s">
        <v>314</v>
      </c>
      <c r="C200" s="159">
        <v>2</v>
      </c>
      <c r="D200" s="66">
        <v>2</v>
      </c>
      <c r="E200" s="66">
        <v>2</v>
      </c>
      <c r="F200" s="66">
        <v>2</v>
      </c>
      <c r="G200" s="60" t="s">
        <v>166</v>
      </c>
      <c r="H200" s="47" t="s">
        <v>196</v>
      </c>
      <c r="I200" s="47" t="s">
        <v>532</v>
      </c>
    </row>
    <row r="201" spans="1:9" ht="19.5" customHeight="1">
      <c r="A201" s="64">
        <v>9</v>
      </c>
      <c r="B201" s="65" t="s">
        <v>54</v>
      </c>
      <c r="C201" s="159">
        <v>2</v>
      </c>
      <c r="D201" s="66">
        <v>2</v>
      </c>
      <c r="E201" s="66">
        <v>2</v>
      </c>
      <c r="F201" s="66">
        <v>2</v>
      </c>
      <c r="G201" s="60" t="s">
        <v>166</v>
      </c>
      <c r="H201" s="47" t="s">
        <v>196</v>
      </c>
      <c r="I201" s="47" t="s">
        <v>533</v>
      </c>
    </row>
    <row r="202" spans="1:9" ht="19.5" customHeight="1">
      <c r="A202" s="64">
        <v>10</v>
      </c>
      <c r="B202" s="65" t="s">
        <v>60</v>
      </c>
      <c r="C202" s="159">
        <v>2</v>
      </c>
      <c r="D202" s="66">
        <v>2</v>
      </c>
      <c r="E202" s="66">
        <v>2</v>
      </c>
      <c r="F202" s="66">
        <v>2</v>
      </c>
      <c r="G202" s="60" t="s">
        <v>166</v>
      </c>
      <c r="H202" s="47" t="s">
        <v>196</v>
      </c>
      <c r="I202" s="47" t="s">
        <v>537</v>
      </c>
    </row>
    <row r="203" spans="1:9" ht="19.5" customHeight="1">
      <c r="A203" s="64">
        <v>11</v>
      </c>
      <c r="B203" s="65" t="s">
        <v>70</v>
      </c>
      <c r="C203" s="159">
        <v>2</v>
      </c>
      <c r="D203" s="66">
        <v>2</v>
      </c>
      <c r="E203" s="66">
        <v>2</v>
      </c>
      <c r="F203" s="66">
        <v>2</v>
      </c>
      <c r="G203" s="60" t="s">
        <v>166</v>
      </c>
      <c r="H203" s="47" t="s">
        <v>196</v>
      </c>
      <c r="I203" s="47" t="s">
        <v>538</v>
      </c>
    </row>
    <row r="204" spans="1:9" ht="19.5" customHeight="1">
      <c r="A204" s="64">
        <v>12</v>
      </c>
      <c r="B204" s="65" t="s">
        <v>61</v>
      </c>
      <c r="C204" s="159">
        <v>2</v>
      </c>
      <c r="D204" s="66">
        <v>2</v>
      </c>
      <c r="E204" s="66">
        <v>2</v>
      </c>
      <c r="F204" s="66">
        <v>2</v>
      </c>
      <c r="G204" s="60" t="s">
        <v>166</v>
      </c>
      <c r="H204" s="47" t="s">
        <v>196</v>
      </c>
      <c r="I204" s="47" t="s">
        <v>28</v>
      </c>
    </row>
    <row r="205" spans="1:9" ht="19.5" customHeight="1">
      <c r="A205" s="64">
        <v>13</v>
      </c>
      <c r="B205" s="65" t="s">
        <v>66</v>
      </c>
      <c r="C205" s="159">
        <v>4</v>
      </c>
      <c r="D205" s="66">
        <v>2</v>
      </c>
      <c r="E205" s="66">
        <v>3</v>
      </c>
      <c r="F205" s="66">
        <v>2</v>
      </c>
      <c r="G205" s="60" t="s">
        <v>166</v>
      </c>
      <c r="H205" s="47" t="s">
        <v>196</v>
      </c>
      <c r="I205" s="47" t="s">
        <v>540</v>
      </c>
    </row>
    <row r="206" spans="1:6" ht="19.5" customHeight="1">
      <c r="A206" s="62">
        <v>3</v>
      </c>
      <c r="B206" s="63" t="s">
        <v>335</v>
      </c>
      <c r="C206" s="59">
        <f>SUM(C207:C237)</f>
        <v>143</v>
      </c>
      <c r="D206" s="59">
        <f>SUM(D207:D237)</f>
        <v>150</v>
      </c>
      <c r="E206" s="59">
        <f>SUM(E207:E237)</f>
        <v>144</v>
      </c>
      <c r="F206" s="59">
        <f>SUM(F207:F237)</f>
        <v>150</v>
      </c>
    </row>
    <row r="207" spans="1:9" ht="19.5" customHeight="1">
      <c r="A207" s="64">
        <v>1</v>
      </c>
      <c r="B207" s="65" t="s">
        <v>336</v>
      </c>
      <c r="C207" s="159">
        <v>12</v>
      </c>
      <c r="D207" s="66">
        <v>20</v>
      </c>
      <c r="E207" s="66">
        <v>15</v>
      </c>
      <c r="F207" s="66">
        <v>20</v>
      </c>
      <c r="G207" s="60" t="s">
        <v>166</v>
      </c>
      <c r="H207" s="47" t="s">
        <v>196</v>
      </c>
      <c r="I207" s="47" t="s">
        <v>540</v>
      </c>
    </row>
    <row r="208" spans="1:9" ht="19.5" customHeight="1">
      <c r="A208" s="64">
        <v>2</v>
      </c>
      <c r="B208" s="65" t="s">
        <v>337</v>
      </c>
      <c r="C208" s="159">
        <v>3</v>
      </c>
      <c r="D208" s="66">
        <v>4</v>
      </c>
      <c r="E208" s="66">
        <v>4</v>
      </c>
      <c r="F208" s="66">
        <v>4</v>
      </c>
      <c r="G208" s="60" t="s">
        <v>166</v>
      </c>
      <c r="H208" s="47" t="s">
        <v>196</v>
      </c>
      <c r="I208" s="47" t="s">
        <v>541</v>
      </c>
    </row>
    <row r="209" spans="1:9" ht="19.5" customHeight="1">
      <c r="A209" s="64">
        <v>3</v>
      </c>
      <c r="B209" s="65" t="s">
        <v>338</v>
      </c>
      <c r="C209" s="159">
        <v>5</v>
      </c>
      <c r="D209" s="66">
        <v>5</v>
      </c>
      <c r="E209" s="66">
        <v>5</v>
      </c>
      <c r="F209" s="66">
        <v>5</v>
      </c>
      <c r="G209" s="60" t="s">
        <v>166</v>
      </c>
      <c r="H209" s="47" t="s">
        <v>196</v>
      </c>
      <c r="I209" s="47" t="s">
        <v>539</v>
      </c>
    </row>
    <row r="210" spans="1:9" ht="19.5" customHeight="1">
      <c r="A210" s="64">
        <v>4</v>
      </c>
      <c r="B210" s="65" t="s">
        <v>339</v>
      </c>
      <c r="C210" s="159">
        <v>5</v>
      </c>
      <c r="D210" s="66">
        <v>7</v>
      </c>
      <c r="E210" s="66">
        <v>7</v>
      </c>
      <c r="F210" s="66">
        <v>7</v>
      </c>
      <c r="G210" s="60" t="s">
        <v>166</v>
      </c>
      <c r="H210" s="47" t="s">
        <v>196</v>
      </c>
      <c r="I210" s="47" t="s">
        <v>534</v>
      </c>
    </row>
    <row r="211" spans="1:9" ht="19.5" customHeight="1">
      <c r="A211" s="64">
        <v>5</v>
      </c>
      <c r="B211" s="65" t="s">
        <v>340</v>
      </c>
      <c r="C211" s="159">
        <v>8</v>
      </c>
      <c r="D211" s="66">
        <v>8</v>
      </c>
      <c r="E211" s="66">
        <v>8</v>
      </c>
      <c r="F211" s="66">
        <v>8</v>
      </c>
      <c r="G211" s="60" t="s">
        <v>166</v>
      </c>
      <c r="H211" s="47" t="s">
        <v>196</v>
      </c>
      <c r="I211" s="47" t="s">
        <v>535</v>
      </c>
    </row>
    <row r="212" spans="1:9" ht="19.5" customHeight="1">
      <c r="A212" s="64">
        <v>6</v>
      </c>
      <c r="B212" s="65" t="s">
        <v>341</v>
      </c>
      <c r="C212" s="159">
        <v>6</v>
      </c>
      <c r="D212" s="66">
        <v>5</v>
      </c>
      <c r="E212" s="66">
        <v>6</v>
      </c>
      <c r="F212" s="66">
        <v>5</v>
      </c>
      <c r="G212" s="60" t="s">
        <v>166</v>
      </c>
      <c r="H212" s="47" t="s">
        <v>196</v>
      </c>
      <c r="I212" s="47" t="s">
        <v>537</v>
      </c>
    </row>
    <row r="213" spans="1:9" ht="19.5" customHeight="1">
      <c r="A213" s="64">
        <v>7</v>
      </c>
      <c r="B213" s="65" t="s">
        <v>342</v>
      </c>
      <c r="C213" s="159">
        <v>6</v>
      </c>
      <c r="D213" s="66">
        <v>5</v>
      </c>
      <c r="E213" s="66">
        <v>6</v>
      </c>
      <c r="F213" s="66">
        <v>5</v>
      </c>
      <c r="G213" s="60" t="s">
        <v>166</v>
      </c>
      <c r="H213" s="47" t="s">
        <v>196</v>
      </c>
      <c r="I213" s="47" t="s">
        <v>540</v>
      </c>
    </row>
    <row r="214" spans="1:9" ht="19.5" customHeight="1">
      <c r="A214" s="64">
        <v>8</v>
      </c>
      <c r="B214" s="65" t="s">
        <v>343</v>
      </c>
      <c r="C214" s="159">
        <v>5</v>
      </c>
      <c r="D214" s="66">
        <v>5</v>
      </c>
      <c r="E214" s="66">
        <v>5</v>
      </c>
      <c r="F214" s="66">
        <v>5</v>
      </c>
      <c r="G214" s="60" t="s">
        <v>166</v>
      </c>
      <c r="H214" s="47" t="s">
        <v>196</v>
      </c>
      <c r="I214" s="47" t="s">
        <v>532</v>
      </c>
    </row>
    <row r="215" spans="1:9" ht="19.5" customHeight="1">
      <c r="A215" s="64">
        <v>9</v>
      </c>
      <c r="B215" s="65" t="s">
        <v>344</v>
      </c>
      <c r="C215" s="159">
        <v>6</v>
      </c>
      <c r="D215" s="66">
        <v>5</v>
      </c>
      <c r="E215" s="66">
        <v>4</v>
      </c>
      <c r="F215" s="66">
        <v>5</v>
      </c>
      <c r="G215" s="60" t="s">
        <v>166</v>
      </c>
      <c r="H215" s="47" t="s">
        <v>196</v>
      </c>
      <c r="I215" s="47" t="s">
        <v>536</v>
      </c>
    </row>
    <row r="216" spans="1:9" ht="19.5" customHeight="1">
      <c r="A216" s="64">
        <v>10</v>
      </c>
      <c r="B216" s="65" t="s">
        <v>345</v>
      </c>
      <c r="C216" s="159">
        <v>5</v>
      </c>
      <c r="D216" s="66">
        <v>5</v>
      </c>
      <c r="E216" s="66">
        <v>5</v>
      </c>
      <c r="F216" s="66">
        <v>5</v>
      </c>
      <c r="G216" s="60" t="s">
        <v>166</v>
      </c>
      <c r="H216" s="47" t="s">
        <v>196</v>
      </c>
      <c r="I216" s="47" t="s">
        <v>531</v>
      </c>
    </row>
    <row r="217" spans="1:9" ht="19.5" customHeight="1">
      <c r="A217" s="64">
        <v>11</v>
      </c>
      <c r="B217" s="65" t="s">
        <v>346</v>
      </c>
      <c r="C217" s="159">
        <v>5</v>
      </c>
      <c r="D217" s="66">
        <v>5</v>
      </c>
      <c r="E217" s="66">
        <v>5</v>
      </c>
      <c r="F217" s="66">
        <v>5</v>
      </c>
      <c r="G217" s="60" t="s">
        <v>166</v>
      </c>
      <c r="H217" s="47" t="s">
        <v>196</v>
      </c>
      <c r="I217" s="47" t="s">
        <v>538</v>
      </c>
    </row>
    <row r="218" spans="1:9" ht="19.5" customHeight="1">
      <c r="A218" s="64">
        <v>12</v>
      </c>
      <c r="B218" s="65" t="s">
        <v>347</v>
      </c>
      <c r="C218" s="159">
        <v>5</v>
      </c>
      <c r="D218" s="66">
        <v>6</v>
      </c>
      <c r="E218" s="66">
        <v>6</v>
      </c>
      <c r="F218" s="66">
        <v>6</v>
      </c>
      <c r="G218" s="60" t="s">
        <v>166</v>
      </c>
      <c r="H218" s="47" t="s">
        <v>196</v>
      </c>
      <c r="I218" s="47" t="s">
        <v>533</v>
      </c>
    </row>
    <row r="219" spans="1:9" ht="19.5" customHeight="1">
      <c r="A219" s="64">
        <v>13</v>
      </c>
      <c r="B219" s="65" t="s">
        <v>348</v>
      </c>
      <c r="C219" s="159">
        <v>5</v>
      </c>
      <c r="D219" s="66">
        <v>5</v>
      </c>
      <c r="E219" s="66">
        <v>4</v>
      </c>
      <c r="F219" s="66">
        <v>5</v>
      </c>
      <c r="G219" s="60" t="s">
        <v>166</v>
      </c>
      <c r="H219" s="47" t="s">
        <v>196</v>
      </c>
      <c r="I219" s="47" t="s">
        <v>28</v>
      </c>
    </row>
    <row r="220" spans="1:9" ht="19.5" customHeight="1">
      <c r="A220" s="64">
        <v>14</v>
      </c>
      <c r="B220" s="65" t="s">
        <v>349</v>
      </c>
      <c r="C220" s="159">
        <v>8</v>
      </c>
      <c r="D220" s="66">
        <v>8</v>
      </c>
      <c r="E220" s="66">
        <v>5</v>
      </c>
      <c r="F220" s="66">
        <v>8</v>
      </c>
      <c r="G220" s="60" t="s">
        <v>166</v>
      </c>
      <c r="H220" s="47" t="s">
        <v>196</v>
      </c>
      <c r="I220" s="47" t="s">
        <v>541</v>
      </c>
    </row>
    <row r="221" spans="1:9" ht="19.5" customHeight="1">
      <c r="A221" s="64">
        <v>15</v>
      </c>
      <c r="B221" s="65" t="s">
        <v>350</v>
      </c>
      <c r="C221" s="159">
        <v>5</v>
      </c>
      <c r="D221" s="66">
        <v>5</v>
      </c>
      <c r="E221" s="66">
        <v>3</v>
      </c>
      <c r="F221" s="66">
        <v>5</v>
      </c>
      <c r="G221" s="60" t="s">
        <v>166</v>
      </c>
      <c r="H221" s="47" t="s">
        <v>196</v>
      </c>
      <c r="I221" s="47" t="s">
        <v>541</v>
      </c>
    </row>
    <row r="222" spans="1:9" ht="19.5" customHeight="1">
      <c r="A222" s="64">
        <v>16</v>
      </c>
      <c r="B222" s="65" t="s">
        <v>351</v>
      </c>
      <c r="C222" s="159">
        <v>3</v>
      </c>
      <c r="D222" s="66">
        <v>3</v>
      </c>
      <c r="E222" s="66">
        <v>3</v>
      </c>
      <c r="F222" s="66">
        <v>3</v>
      </c>
      <c r="G222" s="60" t="s">
        <v>166</v>
      </c>
      <c r="H222" s="47" t="s">
        <v>196</v>
      </c>
      <c r="I222" s="47" t="s">
        <v>542</v>
      </c>
    </row>
    <row r="223" spans="1:9" ht="19.5" customHeight="1">
      <c r="A223" s="64">
        <v>17</v>
      </c>
      <c r="B223" s="65" t="s">
        <v>352</v>
      </c>
      <c r="C223" s="159">
        <v>3</v>
      </c>
      <c r="D223" s="66">
        <v>3</v>
      </c>
      <c r="E223" s="66">
        <v>3</v>
      </c>
      <c r="F223" s="66">
        <v>3</v>
      </c>
      <c r="G223" s="60" t="s">
        <v>166</v>
      </c>
      <c r="H223" s="47" t="s">
        <v>196</v>
      </c>
      <c r="I223" s="47" t="s">
        <v>534</v>
      </c>
    </row>
    <row r="224" spans="1:9" ht="19.5" customHeight="1">
      <c r="A224" s="64">
        <v>18</v>
      </c>
      <c r="B224" s="65" t="s">
        <v>353</v>
      </c>
      <c r="C224" s="159">
        <v>3</v>
      </c>
      <c r="D224" s="66">
        <v>3</v>
      </c>
      <c r="E224" s="66">
        <v>3</v>
      </c>
      <c r="F224" s="66">
        <v>3</v>
      </c>
      <c r="G224" s="60" t="s">
        <v>166</v>
      </c>
      <c r="H224" s="47" t="s">
        <v>196</v>
      </c>
      <c r="I224" s="47" t="s">
        <v>535</v>
      </c>
    </row>
    <row r="225" spans="1:9" ht="19.5" customHeight="1">
      <c r="A225" s="64">
        <v>19</v>
      </c>
      <c r="B225" s="65" t="s">
        <v>354</v>
      </c>
      <c r="C225" s="159">
        <v>3</v>
      </c>
      <c r="D225" s="66">
        <v>3</v>
      </c>
      <c r="E225" s="66">
        <v>2</v>
      </c>
      <c r="F225" s="66">
        <v>3</v>
      </c>
      <c r="G225" s="60" t="s">
        <v>166</v>
      </c>
      <c r="H225" s="47" t="s">
        <v>196</v>
      </c>
      <c r="I225" s="47" t="s">
        <v>536</v>
      </c>
    </row>
    <row r="226" spans="1:9" ht="19.5" customHeight="1">
      <c r="A226" s="64">
        <v>20</v>
      </c>
      <c r="B226" s="65" t="s">
        <v>355</v>
      </c>
      <c r="C226" s="159">
        <v>3</v>
      </c>
      <c r="D226" s="66">
        <v>3</v>
      </c>
      <c r="E226" s="66">
        <v>3</v>
      </c>
      <c r="F226" s="66">
        <v>3</v>
      </c>
      <c r="G226" s="60" t="s">
        <v>166</v>
      </c>
      <c r="H226" s="47" t="s">
        <v>196</v>
      </c>
      <c r="I226" s="47" t="s">
        <v>532</v>
      </c>
    </row>
    <row r="227" spans="1:9" ht="19.5" customHeight="1">
      <c r="A227" s="64">
        <v>21</v>
      </c>
      <c r="B227" s="65" t="s">
        <v>356</v>
      </c>
      <c r="C227" s="159">
        <v>3</v>
      </c>
      <c r="D227" s="66">
        <v>3</v>
      </c>
      <c r="E227" s="66">
        <v>3</v>
      </c>
      <c r="F227" s="66">
        <v>3</v>
      </c>
      <c r="G227" s="60" t="s">
        <v>166</v>
      </c>
      <c r="H227" s="47" t="s">
        <v>196</v>
      </c>
      <c r="I227" s="47" t="s">
        <v>533</v>
      </c>
    </row>
    <row r="228" spans="1:9" ht="19.5" customHeight="1">
      <c r="A228" s="64">
        <v>22</v>
      </c>
      <c r="B228" s="65" t="s">
        <v>357</v>
      </c>
      <c r="C228" s="159">
        <v>5</v>
      </c>
      <c r="D228" s="66">
        <v>3</v>
      </c>
      <c r="E228" s="66">
        <v>5</v>
      </c>
      <c r="F228" s="66">
        <v>3</v>
      </c>
      <c r="G228" s="60" t="s">
        <v>166</v>
      </c>
      <c r="H228" s="47" t="s">
        <v>196</v>
      </c>
      <c r="I228" s="47" t="s">
        <v>540</v>
      </c>
    </row>
    <row r="229" spans="1:9" ht="19.5" customHeight="1">
      <c r="A229" s="64">
        <v>23</v>
      </c>
      <c r="B229" s="65" t="s">
        <v>358</v>
      </c>
      <c r="C229" s="159">
        <v>3</v>
      </c>
      <c r="D229" s="66">
        <v>3</v>
      </c>
      <c r="E229" s="66">
        <v>3</v>
      </c>
      <c r="F229" s="66">
        <v>3</v>
      </c>
      <c r="G229" s="60" t="s">
        <v>166</v>
      </c>
      <c r="H229" s="47" t="s">
        <v>196</v>
      </c>
      <c r="I229" s="47" t="s">
        <v>531</v>
      </c>
    </row>
    <row r="230" spans="1:9" ht="19.5" customHeight="1">
      <c r="A230" s="64">
        <v>24</v>
      </c>
      <c r="B230" s="65" t="s">
        <v>359</v>
      </c>
      <c r="C230" s="159">
        <v>3</v>
      </c>
      <c r="D230" s="66">
        <v>3</v>
      </c>
      <c r="E230" s="66">
        <v>3</v>
      </c>
      <c r="F230" s="66">
        <v>3</v>
      </c>
      <c r="G230" s="60" t="s">
        <v>166</v>
      </c>
      <c r="H230" s="47" t="s">
        <v>196</v>
      </c>
      <c r="I230" s="47" t="s">
        <v>537</v>
      </c>
    </row>
    <row r="231" spans="1:9" ht="19.5" customHeight="1">
      <c r="A231" s="64">
        <v>25</v>
      </c>
      <c r="B231" s="65" t="s">
        <v>360</v>
      </c>
      <c r="C231" s="159">
        <v>3</v>
      </c>
      <c r="D231" s="66">
        <v>3</v>
      </c>
      <c r="E231" s="66">
        <v>3</v>
      </c>
      <c r="F231" s="66">
        <v>3</v>
      </c>
      <c r="G231" s="60" t="s">
        <v>166</v>
      </c>
      <c r="H231" s="47" t="s">
        <v>196</v>
      </c>
      <c r="I231" s="47" t="s">
        <v>28</v>
      </c>
    </row>
    <row r="232" spans="1:9" ht="19.5" customHeight="1">
      <c r="A232" s="64">
        <v>26</v>
      </c>
      <c r="B232" s="65" t="s">
        <v>361</v>
      </c>
      <c r="C232" s="159">
        <v>3</v>
      </c>
      <c r="D232" s="66">
        <v>3</v>
      </c>
      <c r="E232" s="66">
        <v>3</v>
      </c>
      <c r="F232" s="66">
        <v>3</v>
      </c>
      <c r="G232" s="60" t="s">
        <v>166</v>
      </c>
      <c r="H232" s="47" t="s">
        <v>196</v>
      </c>
      <c r="I232" s="47" t="s">
        <v>538</v>
      </c>
    </row>
    <row r="233" spans="1:9" ht="19.5" customHeight="1">
      <c r="A233" s="64">
        <v>27</v>
      </c>
      <c r="B233" s="65" t="s">
        <v>362</v>
      </c>
      <c r="C233" s="159">
        <v>3</v>
      </c>
      <c r="D233" s="66">
        <v>3</v>
      </c>
      <c r="E233" s="66">
        <v>3</v>
      </c>
      <c r="F233" s="66">
        <v>3</v>
      </c>
      <c r="G233" s="60" t="s">
        <v>166</v>
      </c>
      <c r="H233" s="47" t="s">
        <v>196</v>
      </c>
      <c r="I233" s="47" t="s">
        <v>539</v>
      </c>
    </row>
    <row r="234" spans="1:9" ht="19.5" customHeight="1">
      <c r="A234" s="64">
        <v>28</v>
      </c>
      <c r="B234" s="65" t="s">
        <v>363</v>
      </c>
      <c r="C234" s="159">
        <v>7</v>
      </c>
      <c r="D234" s="66">
        <v>5</v>
      </c>
      <c r="E234" s="66">
        <v>7</v>
      </c>
      <c r="F234" s="66">
        <v>5</v>
      </c>
      <c r="G234" s="60" t="s">
        <v>166</v>
      </c>
      <c r="H234" s="47" t="s">
        <v>196</v>
      </c>
      <c r="I234" s="47" t="s">
        <v>542</v>
      </c>
    </row>
    <row r="235" spans="1:9" ht="19.5" customHeight="1">
      <c r="A235" s="64">
        <v>29</v>
      </c>
      <c r="B235" s="65" t="s">
        <v>364</v>
      </c>
      <c r="C235" s="159">
        <v>3</v>
      </c>
      <c r="D235" s="66">
        <v>5</v>
      </c>
      <c r="E235" s="66">
        <v>4</v>
      </c>
      <c r="F235" s="66">
        <v>5</v>
      </c>
      <c r="G235" s="60" t="s">
        <v>166</v>
      </c>
      <c r="H235" s="47" t="s">
        <v>196</v>
      </c>
      <c r="I235" s="47" t="s">
        <v>542</v>
      </c>
    </row>
    <row r="236" spans="1:9" ht="19.5" customHeight="1">
      <c r="A236" s="64">
        <v>30</v>
      </c>
      <c r="B236" s="65" t="s">
        <v>365</v>
      </c>
      <c r="C236" s="159">
        <v>3</v>
      </c>
      <c r="D236" s="66">
        <v>3</v>
      </c>
      <c r="E236" s="66">
        <v>5</v>
      </c>
      <c r="F236" s="66">
        <v>3</v>
      </c>
      <c r="G236" s="60" t="s">
        <v>166</v>
      </c>
      <c r="H236" s="47" t="s">
        <v>196</v>
      </c>
      <c r="I236" s="47" t="s">
        <v>542</v>
      </c>
    </row>
    <row r="237" spans="1:9" ht="19.5" customHeight="1">
      <c r="A237" s="64">
        <v>31</v>
      </c>
      <c r="B237" s="65" t="s">
        <v>366</v>
      </c>
      <c r="C237" s="159">
        <v>3</v>
      </c>
      <c r="D237" s="66">
        <v>3</v>
      </c>
      <c r="E237" s="66">
        <v>3</v>
      </c>
      <c r="F237" s="66">
        <v>3</v>
      </c>
      <c r="G237" s="60" t="s">
        <v>166</v>
      </c>
      <c r="H237" s="47" t="s">
        <v>196</v>
      </c>
      <c r="I237" s="47" t="s">
        <v>535</v>
      </c>
    </row>
    <row r="238" spans="1:6" ht="19.5" customHeight="1">
      <c r="A238" s="62" t="s">
        <v>367</v>
      </c>
      <c r="B238" s="63" t="s">
        <v>368</v>
      </c>
      <c r="C238" s="59">
        <f>SUBTOTAL(9,C182:C221)</f>
        <v>581</v>
      </c>
      <c r="D238" s="59">
        <f>SUM(D239:D244)</f>
        <v>58</v>
      </c>
      <c r="E238" s="59">
        <f>SUM(E239:E244)</f>
        <v>56</v>
      </c>
      <c r="F238" s="59">
        <f>SUM(F239:F244)</f>
        <v>57</v>
      </c>
    </row>
    <row r="239" spans="1:8" ht="19.5" customHeight="1">
      <c r="A239" s="64">
        <v>1</v>
      </c>
      <c r="B239" s="65" t="s">
        <v>369</v>
      </c>
      <c r="C239" s="159">
        <v>4</v>
      </c>
      <c r="D239" s="66">
        <v>5</v>
      </c>
      <c r="E239" s="66">
        <v>5</v>
      </c>
      <c r="F239" s="66">
        <f>5+1</f>
        <v>6</v>
      </c>
      <c r="G239" s="60" t="s">
        <v>166</v>
      </c>
      <c r="H239" s="47" t="s">
        <v>215</v>
      </c>
    </row>
    <row r="240" spans="1:8" ht="19.5" customHeight="1">
      <c r="A240" s="64">
        <v>2</v>
      </c>
      <c r="B240" s="65" t="s">
        <v>371</v>
      </c>
      <c r="C240" s="159">
        <v>12</v>
      </c>
      <c r="D240" s="66">
        <v>11</v>
      </c>
      <c r="E240" s="66">
        <v>11</v>
      </c>
      <c r="F240" s="66">
        <f>11-1</f>
        <v>10</v>
      </c>
      <c r="G240" s="60" t="s">
        <v>166</v>
      </c>
      <c r="H240" s="47" t="s">
        <v>215</v>
      </c>
    </row>
    <row r="241" spans="1:8" ht="19.5" customHeight="1">
      <c r="A241" s="64"/>
      <c r="B241" s="65" t="s">
        <v>372</v>
      </c>
      <c r="C241" s="159">
        <v>11</v>
      </c>
      <c r="D241" s="66">
        <v>11</v>
      </c>
      <c r="E241" s="66">
        <v>11</v>
      </c>
      <c r="F241" s="66">
        <v>11</v>
      </c>
      <c r="G241" s="60" t="s">
        <v>166</v>
      </c>
      <c r="H241" s="47" t="s">
        <v>215</v>
      </c>
    </row>
    <row r="242" spans="1:8" ht="19.5" customHeight="1">
      <c r="A242" s="64">
        <v>3</v>
      </c>
      <c r="B242" s="65" t="s">
        <v>373</v>
      </c>
      <c r="C242" s="159">
        <v>7</v>
      </c>
      <c r="D242" s="66">
        <v>8</v>
      </c>
      <c r="E242" s="66">
        <v>8</v>
      </c>
      <c r="F242" s="66">
        <v>8</v>
      </c>
      <c r="G242" s="60" t="s">
        <v>166</v>
      </c>
      <c r="H242" s="47" t="s">
        <v>215</v>
      </c>
    </row>
    <row r="243" spans="1:8" ht="19.5" customHeight="1">
      <c r="A243" s="64">
        <v>4</v>
      </c>
      <c r="B243" s="65" t="s">
        <v>374</v>
      </c>
      <c r="C243" s="159">
        <v>5</v>
      </c>
      <c r="D243" s="66">
        <v>6</v>
      </c>
      <c r="E243" s="66">
        <v>6</v>
      </c>
      <c r="F243" s="66">
        <v>6</v>
      </c>
      <c r="G243" s="60" t="s">
        <v>166</v>
      </c>
      <c r="H243" s="47" t="s">
        <v>215</v>
      </c>
    </row>
    <row r="244" spans="1:8" ht="19.5" customHeight="1">
      <c r="A244" s="64">
        <v>5</v>
      </c>
      <c r="B244" s="65" t="s">
        <v>375</v>
      </c>
      <c r="C244" s="159">
        <v>15</v>
      </c>
      <c r="D244" s="66">
        <v>17</v>
      </c>
      <c r="E244" s="66">
        <v>15</v>
      </c>
      <c r="F244" s="66">
        <v>16</v>
      </c>
      <c r="G244" s="60" t="s">
        <v>166</v>
      </c>
      <c r="H244" s="47" t="s">
        <v>215</v>
      </c>
    </row>
    <row r="245" spans="1:6" ht="19.5" customHeight="1">
      <c r="A245" s="62" t="s">
        <v>376</v>
      </c>
      <c r="B245" s="63" t="s">
        <v>377</v>
      </c>
      <c r="C245" s="59">
        <f>C246+C252+C261+C288</f>
        <v>23599</v>
      </c>
      <c r="D245" s="59">
        <f>D246+D252+D261+D288</f>
        <v>23917</v>
      </c>
      <c r="E245" s="59">
        <f>E246+E252+E261+E288</f>
        <v>23437</v>
      </c>
      <c r="F245" s="59">
        <f>F246+F252+F261+F288</f>
        <v>23834</v>
      </c>
    </row>
    <row r="246" spans="1:6" ht="19.5" customHeight="1">
      <c r="A246" s="62">
        <v>1</v>
      </c>
      <c r="B246" s="63" t="s">
        <v>378</v>
      </c>
      <c r="C246" s="159">
        <v>677</v>
      </c>
      <c r="D246" s="59">
        <f>SUM(D247:D251)</f>
        <v>679</v>
      </c>
      <c r="E246" s="59">
        <f>SUM(E247:E251)</f>
        <v>635</v>
      </c>
      <c r="F246" s="59">
        <f>SUM(F247:F251)</f>
        <v>716</v>
      </c>
    </row>
    <row r="247" spans="1:8" ht="19.5" customHeight="1">
      <c r="A247" s="64">
        <v>1</v>
      </c>
      <c r="B247" s="65" t="s">
        <v>379</v>
      </c>
      <c r="C247" s="159">
        <v>382</v>
      </c>
      <c r="D247" s="66">
        <v>383</v>
      </c>
      <c r="E247" s="66">
        <v>379</v>
      </c>
      <c r="F247" s="66">
        <f>383+30</f>
        <v>413</v>
      </c>
      <c r="G247" s="52" t="s">
        <v>387</v>
      </c>
      <c r="H247" s="47" t="s">
        <v>215</v>
      </c>
    </row>
    <row r="248" spans="1:8" ht="19.5" customHeight="1">
      <c r="A248" s="64">
        <v>2</v>
      </c>
      <c r="B248" s="65" t="s">
        <v>381</v>
      </c>
      <c r="C248" s="159">
        <v>105</v>
      </c>
      <c r="D248" s="66">
        <v>105</v>
      </c>
      <c r="E248" s="66">
        <v>92</v>
      </c>
      <c r="F248" s="66">
        <v>103</v>
      </c>
      <c r="G248" s="52" t="s">
        <v>387</v>
      </c>
      <c r="H248" s="47" t="s">
        <v>215</v>
      </c>
    </row>
    <row r="249" spans="1:8" ht="19.5" customHeight="1">
      <c r="A249" s="64">
        <v>3</v>
      </c>
      <c r="B249" s="65" t="s">
        <v>382</v>
      </c>
      <c r="C249" s="159">
        <v>83</v>
      </c>
      <c r="D249" s="66">
        <v>81</v>
      </c>
      <c r="E249" s="66">
        <v>62</v>
      </c>
      <c r="F249" s="66">
        <f>61-61</f>
        <v>0</v>
      </c>
      <c r="G249" s="52" t="s">
        <v>387</v>
      </c>
      <c r="H249" s="47" t="s">
        <v>215</v>
      </c>
    </row>
    <row r="250" spans="1:8" ht="19.5" customHeight="1">
      <c r="A250" s="64"/>
      <c r="B250" s="65" t="s">
        <v>528</v>
      </c>
      <c r="C250" s="159"/>
      <c r="D250" s="66"/>
      <c r="E250" s="66"/>
      <c r="F250" s="66">
        <v>91</v>
      </c>
      <c r="G250" s="52" t="s">
        <v>387</v>
      </c>
      <c r="H250" s="47" t="s">
        <v>215</v>
      </c>
    </row>
    <row r="251" spans="1:8" ht="19.5" customHeight="1">
      <c r="A251" s="64">
        <v>4</v>
      </c>
      <c r="B251" s="65" t="s">
        <v>384</v>
      </c>
      <c r="C251" s="159">
        <v>107</v>
      </c>
      <c r="D251" s="66">
        <v>110</v>
      </c>
      <c r="E251" s="66">
        <v>102</v>
      </c>
      <c r="F251" s="66">
        <v>109</v>
      </c>
      <c r="G251" s="52" t="s">
        <v>387</v>
      </c>
      <c r="H251" s="47" t="s">
        <v>215</v>
      </c>
    </row>
    <row r="252" spans="1:6" ht="19.5" customHeight="1">
      <c r="A252" s="62">
        <v>2</v>
      </c>
      <c r="B252" s="63" t="s">
        <v>385</v>
      </c>
      <c r="C252" s="59">
        <f>SUM(C253:C260)</f>
        <v>2726</v>
      </c>
      <c r="D252" s="59">
        <f>SUM(D253:D260)</f>
        <v>2558</v>
      </c>
      <c r="E252" s="59">
        <f>SUM(E253:E260)</f>
        <v>2466</v>
      </c>
      <c r="F252" s="59">
        <f>SUM(F253:F260)</f>
        <v>2416</v>
      </c>
    </row>
    <row r="253" spans="1:8" ht="19.5" customHeight="1">
      <c r="A253" s="64"/>
      <c r="B253" s="71" t="s">
        <v>386</v>
      </c>
      <c r="C253" s="159">
        <v>264</v>
      </c>
      <c r="D253" s="66">
        <v>0</v>
      </c>
      <c r="E253" s="66">
        <v>0</v>
      </c>
      <c r="F253" s="66">
        <v>0</v>
      </c>
      <c r="G253" s="52" t="s">
        <v>387</v>
      </c>
      <c r="H253" s="47" t="s">
        <v>215</v>
      </c>
    </row>
    <row r="254" spans="1:8" ht="19.5" customHeight="1">
      <c r="A254" s="64">
        <v>1</v>
      </c>
      <c r="B254" s="89" t="s">
        <v>388</v>
      </c>
      <c r="C254" s="51"/>
      <c r="D254" s="66">
        <v>36</v>
      </c>
      <c r="E254" s="66">
        <v>31</v>
      </c>
      <c r="F254" s="66">
        <v>35</v>
      </c>
      <c r="G254" s="52" t="s">
        <v>387</v>
      </c>
      <c r="H254" s="47" t="s">
        <v>215</v>
      </c>
    </row>
    <row r="255" spans="1:8" ht="19.5" customHeight="1">
      <c r="A255" s="64">
        <v>2</v>
      </c>
      <c r="B255" s="65" t="s">
        <v>389</v>
      </c>
      <c r="C255" s="159">
        <v>2202</v>
      </c>
      <c r="D255" s="66">
        <v>2273</v>
      </c>
      <c r="E255" s="66">
        <v>2202</v>
      </c>
      <c r="F255" s="66">
        <f>2273+6</f>
        <v>2279</v>
      </c>
      <c r="G255" s="52" t="s">
        <v>387</v>
      </c>
      <c r="H255" s="47" t="s">
        <v>215</v>
      </c>
    </row>
    <row r="256" spans="1:8" ht="19.5" customHeight="1">
      <c r="A256" s="64">
        <v>3</v>
      </c>
      <c r="B256" s="65" t="s">
        <v>529</v>
      </c>
      <c r="C256" s="159">
        <v>134</v>
      </c>
      <c r="D256" s="66">
        <v>139</v>
      </c>
      <c r="E256" s="66">
        <v>131</v>
      </c>
      <c r="F256" s="66">
        <f>139-106</f>
        <v>33</v>
      </c>
      <c r="G256" s="52" t="s">
        <v>387</v>
      </c>
      <c r="H256" s="47" t="s">
        <v>215</v>
      </c>
    </row>
    <row r="257" spans="1:8" ht="19.5" customHeight="1">
      <c r="A257" s="64"/>
      <c r="B257" s="65" t="s">
        <v>391</v>
      </c>
      <c r="C257" s="159">
        <v>65</v>
      </c>
      <c r="D257" s="66">
        <v>0</v>
      </c>
      <c r="E257" s="66">
        <v>0</v>
      </c>
      <c r="F257" s="66">
        <v>0</v>
      </c>
      <c r="G257" s="52" t="s">
        <v>387</v>
      </c>
      <c r="H257" s="47" t="s">
        <v>215</v>
      </c>
    </row>
    <row r="258" spans="1:8" ht="19.5" customHeight="1">
      <c r="A258" s="64">
        <v>4</v>
      </c>
      <c r="B258" s="65" t="s">
        <v>392</v>
      </c>
      <c r="C258" s="51"/>
      <c r="D258" s="66">
        <v>43</v>
      </c>
      <c r="E258" s="66">
        <v>36</v>
      </c>
      <c r="F258" s="66">
        <v>42</v>
      </c>
      <c r="G258" s="52" t="s">
        <v>387</v>
      </c>
      <c r="H258" s="47" t="s">
        <v>215</v>
      </c>
    </row>
    <row r="259" spans="1:8" ht="19.5" customHeight="1">
      <c r="A259" s="64">
        <v>5</v>
      </c>
      <c r="B259" s="65" t="s">
        <v>393</v>
      </c>
      <c r="C259" s="159">
        <v>27</v>
      </c>
      <c r="D259" s="66">
        <v>27</v>
      </c>
      <c r="E259" s="66">
        <v>28</v>
      </c>
      <c r="F259" s="66">
        <v>27</v>
      </c>
      <c r="G259" s="52" t="s">
        <v>387</v>
      </c>
      <c r="H259" s="47" t="s">
        <v>215</v>
      </c>
    </row>
    <row r="260" spans="1:8" ht="19.5" customHeight="1">
      <c r="A260" s="64">
        <v>6</v>
      </c>
      <c r="B260" s="65" t="s">
        <v>394</v>
      </c>
      <c r="C260" s="159">
        <v>34</v>
      </c>
      <c r="D260" s="66">
        <v>40</v>
      </c>
      <c r="E260" s="66">
        <v>38</v>
      </c>
      <c r="F260" s="66">
        <f>38-38</f>
        <v>0</v>
      </c>
      <c r="G260" s="52" t="s">
        <v>387</v>
      </c>
      <c r="H260" s="47" t="s">
        <v>215</v>
      </c>
    </row>
    <row r="261" spans="1:6" ht="19.5" customHeight="1">
      <c r="A261" s="62">
        <v>3</v>
      </c>
      <c r="B261" s="63" t="s">
        <v>395</v>
      </c>
      <c r="C261" s="59">
        <f>SUM(C262:C287)</f>
        <v>19801</v>
      </c>
      <c r="D261" s="59">
        <f>SUM(D262:D287)</f>
        <v>20354</v>
      </c>
      <c r="E261" s="59">
        <f>SUM(E262:E287)</f>
        <v>20021</v>
      </c>
      <c r="F261" s="59">
        <f>SUM(F262:F287)</f>
        <v>20408</v>
      </c>
    </row>
    <row r="262" spans="1:12" ht="25.5" customHeight="1">
      <c r="A262" s="64">
        <v>1</v>
      </c>
      <c r="B262" s="65" t="s">
        <v>59</v>
      </c>
      <c r="C262" s="159">
        <v>2256</v>
      </c>
      <c r="D262" s="66">
        <v>2269</v>
      </c>
      <c r="E262" s="66">
        <v>2221</v>
      </c>
      <c r="F262" s="66">
        <v>2257</v>
      </c>
      <c r="G262" s="52" t="s">
        <v>387</v>
      </c>
      <c r="H262" s="47" t="s">
        <v>196</v>
      </c>
      <c r="J262" s="47">
        <f>SUBTOTAL(9,D262:D263)</f>
        <v>2293</v>
      </c>
      <c r="K262" s="47">
        <f>SUBTOTAL(9,E262:E263)</f>
        <v>2243</v>
      </c>
      <c r="L262" s="47">
        <f>SUBTOTAL(9,F262:F263)</f>
        <v>2281</v>
      </c>
    </row>
    <row r="263" spans="1:8" ht="19.5" customHeight="1">
      <c r="A263" s="64"/>
      <c r="B263" s="65" t="s">
        <v>396</v>
      </c>
      <c r="C263" s="51"/>
      <c r="D263" s="66">
        <v>24</v>
      </c>
      <c r="E263" s="66">
        <v>22</v>
      </c>
      <c r="F263" s="66">
        <v>24</v>
      </c>
      <c r="G263" s="52" t="s">
        <v>387</v>
      </c>
      <c r="H263" s="47" t="s">
        <v>196</v>
      </c>
    </row>
    <row r="264" spans="1:12" ht="19.5" customHeight="1">
      <c r="A264" s="64">
        <v>2</v>
      </c>
      <c r="B264" s="65" t="s">
        <v>198</v>
      </c>
      <c r="C264" s="159">
        <v>755</v>
      </c>
      <c r="D264" s="66">
        <v>782</v>
      </c>
      <c r="E264" s="66">
        <v>777</v>
      </c>
      <c r="F264" s="66">
        <f>781+2</f>
        <v>783</v>
      </c>
      <c r="G264" s="52" t="s">
        <v>387</v>
      </c>
      <c r="H264" s="47" t="s">
        <v>196</v>
      </c>
      <c r="J264" s="47">
        <f>SUBTOTAL(9,D264:D265)</f>
        <v>808</v>
      </c>
      <c r="K264" s="47">
        <f>SUBTOTAL(9,E264:E265)</f>
        <v>802</v>
      </c>
      <c r="L264" s="47">
        <f>SUBTOTAL(9,F264:F265)</f>
        <v>809</v>
      </c>
    </row>
    <row r="265" spans="1:8" ht="19.5" customHeight="1">
      <c r="A265" s="64"/>
      <c r="B265" s="65" t="s">
        <v>397</v>
      </c>
      <c r="C265" s="51"/>
      <c r="D265" s="66">
        <v>26</v>
      </c>
      <c r="E265" s="66">
        <v>25</v>
      </c>
      <c r="F265" s="66">
        <v>26</v>
      </c>
      <c r="G265" s="52" t="s">
        <v>387</v>
      </c>
      <c r="H265" s="47" t="s">
        <v>196</v>
      </c>
    </row>
    <row r="266" spans="1:12" ht="19.5" customHeight="1">
      <c r="A266" s="64">
        <v>3</v>
      </c>
      <c r="B266" s="65" t="s">
        <v>56</v>
      </c>
      <c r="C266" s="159">
        <v>1182</v>
      </c>
      <c r="D266" s="66">
        <v>1182</v>
      </c>
      <c r="E266" s="66">
        <v>1173</v>
      </c>
      <c r="F266" s="66">
        <v>1178</v>
      </c>
      <c r="G266" s="52" t="s">
        <v>387</v>
      </c>
      <c r="H266" s="47" t="s">
        <v>196</v>
      </c>
      <c r="J266" s="47">
        <f>SUBTOTAL(9,D266:D267)</f>
        <v>1219</v>
      </c>
      <c r="K266" s="47">
        <f>SUBTOTAL(9,E266:E267)</f>
        <v>1209</v>
      </c>
      <c r="L266" s="47">
        <f>SUBTOTAL(9,F266:F267)</f>
        <v>1215</v>
      </c>
    </row>
    <row r="267" spans="1:8" ht="19.5" customHeight="1">
      <c r="A267" s="64"/>
      <c r="B267" s="65" t="s">
        <v>398</v>
      </c>
      <c r="C267" s="51"/>
      <c r="D267" s="66">
        <v>37</v>
      </c>
      <c r="E267" s="66">
        <v>36</v>
      </c>
      <c r="F267" s="66">
        <v>37</v>
      </c>
      <c r="G267" s="52" t="s">
        <v>387</v>
      </c>
      <c r="H267" s="47" t="s">
        <v>196</v>
      </c>
    </row>
    <row r="268" spans="1:12" ht="19.5" customHeight="1">
      <c r="A268" s="64">
        <v>4</v>
      </c>
      <c r="B268" s="65" t="s">
        <v>55</v>
      </c>
      <c r="C268" s="159">
        <v>1334</v>
      </c>
      <c r="D268" s="66">
        <v>1334</v>
      </c>
      <c r="E268" s="66">
        <v>1334</v>
      </c>
      <c r="F268" s="66">
        <v>1335</v>
      </c>
      <c r="G268" s="52" t="s">
        <v>387</v>
      </c>
      <c r="H268" s="47" t="s">
        <v>196</v>
      </c>
      <c r="J268" s="47">
        <f>SUBTOTAL(9,D268:D269)</f>
        <v>1367</v>
      </c>
      <c r="K268" s="47">
        <f>SUBTOTAL(9,E268:E269)</f>
        <v>1365</v>
      </c>
      <c r="L268" s="47">
        <f>SUBTOTAL(9,F268:F269)</f>
        <v>1368</v>
      </c>
    </row>
    <row r="269" spans="1:8" ht="19.5" customHeight="1">
      <c r="A269" s="64"/>
      <c r="B269" s="65" t="s">
        <v>399</v>
      </c>
      <c r="C269" s="51"/>
      <c r="D269" s="66">
        <v>33</v>
      </c>
      <c r="E269" s="66">
        <v>31</v>
      </c>
      <c r="F269" s="66">
        <v>33</v>
      </c>
      <c r="G269" s="52" t="s">
        <v>387</v>
      </c>
      <c r="H269" s="47" t="s">
        <v>196</v>
      </c>
    </row>
    <row r="270" spans="1:12" ht="19.5" customHeight="1">
      <c r="A270" s="64">
        <v>5</v>
      </c>
      <c r="B270" s="65" t="s">
        <v>62</v>
      </c>
      <c r="C270" s="159">
        <v>1600</v>
      </c>
      <c r="D270" s="66">
        <v>1612</v>
      </c>
      <c r="E270" s="66">
        <v>1581</v>
      </c>
      <c r="F270" s="66">
        <f>1599+31</f>
        <v>1630</v>
      </c>
      <c r="G270" s="52" t="s">
        <v>387</v>
      </c>
      <c r="H270" s="47" t="s">
        <v>196</v>
      </c>
      <c r="J270" s="47">
        <f>SUBTOTAL(9,D270:D271)</f>
        <v>1640</v>
      </c>
      <c r="K270" s="47">
        <f>SUBTOTAL(9,E270:E271)</f>
        <v>1607</v>
      </c>
      <c r="L270" s="47">
        <f>SUBTOTAL(9,F270:F271)</f>
        <v>1658</v>
      </c>
    </row>
    <row r="271" spans="1:8" ht="19.5" customHeight="1">
      <c r="A271" s="64"/>
      <c r="B271" s="65" t="s">
        <v>400</v>
      </c>
      <c r="C271" s="51"/>
      <c r="D271" s="66">
        <v>28</v>
      </c>
      <c r="E271" s="66">
        <v>26</v>
      </c>
      <c r="F271" s="66">
        <v>28</v>
      </c>
      <c r="G271" s="52" t="s">
        <v>387</v>
      </c>
      <c r="H271" s="47" t="s">
        <v>196</v>
      </c>
    </row>
    <row r="272" spans="1:12" ht="19.5" customHeight="1">
      <c r="A272" s="64">
        <v>6</v>
      </c>
      <c r="B272" s="65" t="s">
        <v>58</v>
      </c>
      <c r="C272" s="159">
        <v>1592</v>
      </c>
      <c r="D272" s="66">
        <v>1607</v>
      </c>
      <c r="E272" s="66">
        <v>1550</v>
      </c>
      <c r="F272" s="66">
        <v>1603</v>
      </c>
      <c r="G272" s="52" t="s">
        <v>387</v>
      </c>
      <c r="H272" s="47" t="s">
        <v>196</v>
      </c>
      <c r="J272" s="47">
        <f>SUBTOTAL(9,D272:D273)</f>
        <v>1629</v>
      </c>
      <c r="K272" s="47">
        <f>SUBTOTAL(9,E272:E273)</f>
        <v>1571</v>
      </c>
      <c r="L272" s="47">
        <f>SUBTOTAL(9,F272:F273)</f>
        <v>1625</v>
      </c>
    </row>
    <row r="273" spans="1:8" ht="19.5" customHeight="1">
      <c r="A273" s="64"/>
      <c r="B273" s="65" t="s">
        <v>401</v>
      </c>
      <c r="C273" s="51"/>
      <c r="D273" s="66">
        <v>22</v>
      </c>
      <c r="E273" s="66">
        <v>21</v>
      </c>
      <c r="F273" s="66">
        <v>22</v>
      </c>
      <c r="G273" s="52" t="s">
        <v>387</v>
      </c>
      <c r="H273" s="47" t="s">
        <v>196</v>
      </c>
    </row>
    <row r="274" spans="1:12" ht="19.5" customHeight="1">
      <c r="A274" s="64">
        <v>7</v>
      </c>
      <c r="B274" s="65" t="s">
        <v>52</v>
      </c>
      <c r="C274" s="159">
        <v>1917</v>
      </c>
      <c r="D274" s="66">
        <v>1959</v>
      </c>
      <c r="E274" s="66">
        <v>1891</v>
      </c>
      <c r="F274" s="66">
        <v>1954</v>
      </c>
      <c r="G274" s="52" t="s">
        <v>387</v>
      </c>
      <c r="H274" s="47" t="s">
        <v>196</v>
      </c>
      <c r="J274" s="47">
        <f>SUBTOTAL(9,D274:D275)</f>
        <v>1990</v>
      </c>
      <c r="K274" s="47">
        <f>SUBTOTAL(9,E274:E275)</f>
        <v>1919</v>
      </c>
      <c r="L274" s="47">
        <f>SUBTOTAL(9,F274:F275)</f>
        <v>1985</v>
      </c>
    </row>
    <row r="275" spans="1:8" ht="19.5" customHeight="1">
      <c r="A275" s="64"/>
      <c r="B275" s="65" t="s">
        <v>402</v>
      </c>
      <c r="C275" s="51"/>
      <c r="D275" s="66">
        <v>31</v>
      </c>
      <c r="E275" s="66">
        <v>28</v>
      </c>
      <c r="F275" s="66">
        <v>31</v>
      </c>
      <c r="G275" s="52" t="s">
        <v>387</v>
      </c>
      <c r="H275" s="47" t="s">
        <v>196</v>
      </c>
    </row>
    <row r="276" spans="1:12" ht="19.5" customHeight="1">
      <c r="A276" s="64">
        <v>8</v>
      </c>
      <c r="B276" s="65" t="s">
        <v>53</v>
      </c>
      <c r="C276" s="159">
        <v>1425</v>
      </c>
      <c r="D276" s="66">
        <v>1425</v>
      </c>
      <c r="E276" s="66">
        <v>1419</v>
      </c>
      <c r="F276" s="66">
        <v>1425</v>
      </c>
      <c r="G276" s="52" t="s">
        <v>387</v>
      </c>
      <c r="H276" s="47" t="s">
        <v>196</v>
      </c>
      <c r="J276" s="47">
        <f>SUBTOTAL(9,D276:D277)</f>
        <v>1448</v>
      </c>
      <c r="K276" s="47">
        <f>SUBTOTAL(9,E276:E277)</f>
        <v>1441</v>
      </c>
      <c r="L276" s="47">
        <f>SUBTOTAL(9,F276:F277)</f>
        <v>1448</v>
      </c>
    </row>
    <row r="277" spans="1:8" ht="19.5" customHeight="1">
      <c r="A277" s="64"/>
      <c r="B277" s="65" t="s">
        <v>403</v>
      </c>
      <c r="C277" s="51"/>
      <c r="D277" s="66">
        <v>23</v>
      </c>
      <c r="E277" s="66">
        <v>22</v>
      </c>
      <c r="F277" s="66">
        <v>23</v>
      </c>
      <c r="G277" s="52" t="s">
        <v>387</v>
      </c>
      <c r="H277" s="47" t="s">
        <v>196</v>
      </c>
    </row>
    <row r="278" spans="1:12" ht="19.5" customHeight="1">
      <c r="A278" s="64">
        <v>9</v>
      </c>
      <c r="B278" s="65" t="s">
        <v>404</v>
      </c>
      <c r="C278" s="159">
        <v>1240</v>
      </c>
      <c r="D278" s="66">
        <v>1265</v>
      </c>
      <c r="E278" s="66">
        <v>1247</v>
      </c>
      <c r="F278" s="66">
        <v>1259</v>
      </c>
      <c r="G278" s="52" t="s">
        <v>387</v>
      </c>
      <c r="H278" s="47" t="s">
        <v>196</v>
      </c>
      <c r="J278" s="47">
        <f>SUBTOTAL(9,D278:D279)</f>
        <v>1292</v>
      </c>
      <c r="K278" s="47">
        <f>SUBTOTAL(9,E278:E279)</f>
        <v>1274</v>
      </c>
      <c r="L278" s="47">
        <f>SUBTOTAL(9,F278:F279)</f>
        <v>1286</v>
      </c>
    </row>
    <row r="279" spans="1:8" ht="19.5" customHeight="1">
      <c r="A279" s="64"/>
      <c r="B279" s="65" t="s">
        <v>405</v>
      </c>
      <c r="C279" s="51"/>
      <c r="D279" s="66">
        <v>27</v>
      </c>
      <c r="E279" s="66">
        <v>27</v>
      </c>
      <c r="F279" s="66">
        <v>27</v>
      </c>
      <c r="G279" s="52" t="s">
        <v>387</v>
      </c>
      <c r="H279" s="47" t="s">
        <v>196</v>
      </c>
    </row>
    <row r="280" spans="1:12" ht="19.5" customHeight="1">
      <c r="A280" s="64">
        <v>10</v>
      </c>
      <c r="B280" s="65" t="s">
        <v>60</v>
      </c>
      <c r="C280" s="159">
        <v>2277</v>
      </c>
      <c r="D280" s="66">
        <v>2290</v>
      </c>
      <c r="E280" s="66">
        <v>2290</v>
      </c>
      <c r="F280" s="66">
        <f>2288+44</f>
        <v>2332</v>
      </c>
      <c r="G280" s="52" t="s">
        <v>387</v>
      </c>
      <c r="H280" s="47" t="s">
        <v>196</v>
      </c>
      <c r="J280" s="47">
        <f>SUBTOTAL(9,D280:D281)</f>
        <v>2313</v>
      </c>
      <c r="K280" s="47">
        <f>SUBTOTAL(9,E280:E281)</f>
        <v>2313</v>
      </c>
      <c r="L280" s="47">
        <f>SUBTOTAL(9,F280:F281)</f>
        <v>2355</v>
      </c>
    </row>
    <row r="281" spans="1:8" ht="19.5" customHeight="1">
      <c r="A281" s="64"/>
      <c r="B281" s="65" t="s">
        <v>406</v>
      </c>
      <c r="C281" s="51"/>
      <c r="D281" s="66">
        <v>23</v>
      </c>
      <c r="E281" s="66">
        <v>23</v>
      </c>
      <c r="F281" s="66">
        <v>23</v>
      </c>
      <c r="G281" s="52" t="s">
        <v>387</v>
      </c>
      <c r="H281" s="47" t="s">
        <v>196</v>
      </c>
    </row>
    <row r="282" spans="1:12" ht="19.5" customHeight="1">
      <c r="A282" s="64">
        <v>11</v>
      </c>
      <c r="B282" s="65" t="s">
        <v>70</v>
      </c>
      <c r="C282" s="159">
        <v>1542</v>
      </c>
      <c r="D282" s="66">
        <v>1586</v>
      </c>
      <c r="E282" s="66">
        <v>1585</v>
      </c>
      <c r="F282" s="66">
        <f>1586+31</f>
        <v>1617</v>
      </c>
      <c r="G282" s="52" t="s">
        <v>387</v>
      </c>
      <c r="H282" s="47" t="s">
        <v>196</v>
      </c>
      <c r="J282" s="47">
        <f>SUBTOTAL(9,D282:D283)</f>
        <v>1605</v>
      </c>
      <c r="K282" s="47">
        <f>SUBTOTAL(9,E282:E283)</f>
        <v>1602</v>
      </c>
      <c r="L282" s="47">
        <f>SUBTOTAL(9,F282:F283)</f>
        <v>1636</v>
      </c>
    </row>
    <row r="283" spans="1:8" ht="19.5" customHeight="1">
      <c r="A283" s="64"/>
      <c r="B283" s="65" t="s">
        <v>407</v>
      </c>
      <c r="C283" s="51"/>
      <c r="D283" s="66">
        <v>19</v>
      </c>
      <c r="E283" s="66">
        <v>17</v>
      </c>
      <c r="F283" s="66">
        <v>19</v>
      </c>
      <c r="G283" s="52" t="s">
        <v>387</v>
      </c>
      <c r="H283" s="47" t="s">
        <v>196</v>
      </c>
    </row>
    <row r="284" spans="1:12" ht="19.5" customHeight="1">
      <c r="A284" s="64">
        <v>12</v>
      </c>
      <c r="B284" s="65" t="s">
        <v>61</v>
      </c>
      <c r="C284" s="159">
        <v>1187</v>
      </c>
      <c r="D284" s="66">
        <v>1193</v>
      </c>
      <c r="E284" s="66">
        <v>1164</v>
      </c>
      <c r="F284" s="66">
        <v>1187</v>
      </c>
      <c r="G284" s="52" t="s">
        <v>387</v>
      </c>
      <c r="H284" s="47" t="s">
        <v>196</v>
      </c>
      <c r="J284" s="47">
        <f>SUBTOTAL(9,D284:D285)</f>
        <v>1215</v>
      </c>
      <c r="K284" s="47">
        <f>SUBTOTAL(9,E284:E285)</f>
        <v>1185</v>
      </c>
      <c r="L284" s="47">
        <f>SUBTOTAL(9,F284:F285)</f>
        <v>1209</v>
      </c>
    </row>
    <row r="285" spans="1:8" ht="19.5" customHeight="1">
      <c r="A285" s="64"/>
      <c r="B285" s="65" t="s">
        <v>408</v>
      </c>
      <c r="C285" s="51"/>
      <c r="D285" s="66">
        <v>22</v>
      </c>
      <c r="E285" s="66">
        <v>21</v>
      </c>
      <c r="F285" s="66">
        <v>22</v>
      </c>
      <c r="G285" s="52" t="s">
        <v>387</v>
      </c>
      <c r="H285" s="47" t="s">
        <v>196</v>
      </c>
    </row>
    <row r="286" spans="1:12" ht="19.5" customHeight="1">
      <c r="A286" s="64">
        <v>13</v>
      </c>
      <c r="B286" s="65" t="s">
        <v>66</v>
      </c>
      <c r="C286" s="159">
        <v>1494</v>
      </c>
      <c r="D286" s="66">
        <v>1520</v>
      </c>
      <c r="E286" s="66">
        <v>1478</v>
      </c>
      <c r="F286" s="66">
        <v>1518</v>
      </c>
      <c r="G286" s="52" t="s">
        <v>387</v>
      </c>
      <c r="H286" s="47" t="s">
        <v>196</v>
      </c>
      <c r="J286" s="47">
        <f>SUBTOTAL(9,D286:D287)</f>
        <v>1535</v>
      </c>
      <c r="K286" s="47">
        <f>SUBTOTAL(9,E286:E287)</f>
        <v>1490</v>
      </c>
      <c r="L286" s="47">
        <f>SUBTOTAL(9,F286:F287)</f>
        <v>1533</v>
      </c>
    </row>
    <row r="287" spans="1:8" ht="19.5" customHeight="1">
      <c r="A287" s="64"/>
      <c r="B287" s="65" t="s">
        <v>409</v>
      </c>
      <c r="C287" s="51"/>
      <c r="D287" s="66">
        <v>15</v>
      </c>
      <c r="E287" s="66">
        <v>12</v>
      </c>
      <c r="F287" s="66">
        <v>15</v>
      </c>
      <c r="G287" s="52" t="s">
        <v>387</v>
      </c>
      <c r="H287" s="47" t="s">
        <v>196</v>
      </c>
    </row>
    <row r="288" spans="1:6" ht="19.5" customHeight="1">
      <c r="A288" s="62">
        <v>4</v>
      </c>
      <c r="B288" s="63" t="s">
        <v>410</v>
      </c>
      <c r="C288" s="59">
        <f>SUM(C289:C309)</f>
        <v>395</v>
      </c>
      <c r="D288" s="59">
        <f>SUM(D289:D309)</f>
        <v>326</v>
      </c>
      <c r="E288" s="59">
        <f>SUM(E289:E309)</f>
        <v>315</v>
      </c>
      <c r="F288" s="59">
        <f>SUM(F289:F309)</f>
        <v>294</v>
      </c>
    </row>
    <row r="289" spans="1:8" ht="19.5" customHeight="1">
      <c r="A289" s="64">
        <v>1</v>
      </c>
      <c r="B289" s="65" t="s">
        <v>411</v>
      </c>
      <c r="C289" s="159">
        <v>49</v>
      </c>
      <c r="D289" s="66">
        <v>50</v>
      </c>
      <c r="E289" s="66">
        <v>47</v>
      </c>
      <c r="F289" s="66">
        <v>50</v>
      </c>
      <c r="G289" s="52" t="s">
        <v>387</v>
      </c>
      <c r="H289" s="47" t="s">
        <v>215</v>
      </c>
    </row>
    <row r="290" spans="1:8" ht="19.5" customHeight="1">
      <c r="A290" s="64">
        <v>2</v>
      </c>
      <c r="B290" s="65" t="s">
        <v>412</v>
      </c>
      <c r="C290" s="159">
        <v>52</v>
      </c>
      <c r="D290" s="66">
        <v>52</v>
      </c>
      <c r="E290" s="66">
        <v>52</v>
      </c>
      <c r="F290" s="66">
        <v>52</v>
      </c>
      <c r="G290" s="52" t="s">
        <v>387</v>
      </c>
      <c r="H290" s="47" t="s">
        <v>215</v>
      </c>
    </row>
    <row r="291" spans="1:8" ht="19.5" customHeight="1">
      <c r="A291" s="64">
        <v>3</v>
      </c>
      <c r="B291" s="65" t="s">
        <v>413</v>
      </c>
      <c r="C291" s="159">
        <v>35</v>
      </c>
      <c r="D291" s="66">
        <v>38</v>
      </c>
      <c r="E291" s="66">
        <v>37</v>
      </c>
      <c r="F291" s="66">
        <v>38</v>
      </c>
      <c r="G291" s="52" t="s">
        <v>387</v>
      </c>
      <c r="H291" s="47" t="s">
        <v>215</v>
      </c>
    </row>
    <row r="292" spans="1:8" ht="19.5" customHeight="1">
      <c r="A292" s="64">
        <v>4</v>
      </c>
      <c r="B292" s="65" t="s">
        <v>414</v>
      </c>
      <c r="C292" s="159">
        <v>37</v>
      </c>
      <c r="D292" s="66">
        <v>37</v>
      </c>
      <c r="E292" s="66">
        <v>36</v>
      </c>
      <c r="F292" s="66">
        <f>37-37</f>
        <v>0</v>
      </c>
      <c r="G292" s="52" t="s">
        <v>387</v>
      </c>
      <c r="H292" s="47" t="s">
        <v>215</v>
      </c>
    </row>
    <row r="293" spans="1:8" ht="19.5" customHeight="1">
      <c r="A293" s="64">
        <v>5</v>
      </c>
      <c r="B293" s="65" t="s">
        <v>415</v>
      </c>
      <c r="C293" s="159">
        <v>24</v>
      </c>
      <c r="D293" s="66">
        <v>25</v>
      </c>
      <c r="E293" s="66">
        <v>25</v>
      </c>
      <c r="F293" s="66">
        <f>25+3</f>
        <v>28</v>
      </c>
      <c r="G293" s="52" t="s">
        <v>387</v>
      </c>
      <c r="H293" s="47" t="s">
        <v>215</v>
      </c>
    </row>
    <row r="294" spans="1:8" ht="19.5" customHeight="1">
      <c r="A294" s="64">
        <v>6</v>
      </c>
      <c r="B294" s="65" t="s">
        <v>416</v>
      </c>
      <c r="C294" s="159">
        <v>10</v>
      </c>
      <c r="D294" s="66">
        <v>0</v>
      </c>
      <c r="E294" s="66">
        <v>0</v>
      </c>
      <c r="F294" s="66">
        <v>0</v>
      </c>
      <c r="G294" s="52" t="s">
        <v>387</v>
      </c>
      <c r="H294" s="47" t="s">
        <v>215</v>
      </c>
    </row>
    <row r="295" spans="1:8" ht="19.5" customHeight="1">
      <c r="A295" s="64">
        <v>7</v>
      </c>
      <c r="B295" s="65" t="s">
        <v>417</v>
      </c>
      <c r="C295" s="159">
        <v>10</v>
      </c>
      <c r="D295" s="66">
        <v>0</v>
      </c>
      <c r="E295" s="66">
        <v>0</v>
      </c>
      <c r="F295" s="66">
        <v>0</v>
      </c>
      <c r="G295" s="52" t="s">
        <v>387</v>
      </c>
      <c r="H295" s="47" t="s">
        <v>215</v>
      </c>
    </row>
    <row r="296" spans="1:8" ht="19.5" customHeight="1">
      <c r="A296" s="64">
        <v>8</v>
      </c>
      <c r="B296" s="65" t="s">
        <v>418</v>
      </c>
      <c r="C296" s="159">
        <v>10</v>
      </c>
      <c r="D296" s="66">
        <v>0</v>
      </c>
      <c r="E296" s="66">
        <v>0</v>
      </c>
      <c r="F296" s="66">
        <v>0</v>
      </c>
      <c r="G296" s="52" t="s">
        <v>387</v>
      </c>
      <c r="H296" s="47" t="s">
        <v>215</v>
      </c>
    </row>
    <row r="297" spans="1:8" ht="19.5" customHeight="1">
      <c r="A297" s="64">
        <v>9</v>
      </c>
      <c r="B297" s="65" t="s">
        <v>419</v>
      </c>
      <c r="C297" s="159">
        <v>12</v>
      </c>
      <c r="D297" s="66">
        <v>0</v>
      </c>
      <c r="E297" s="66">
        <v>0</v>
      </c>
      <c r="F297" s="66">
        <v>0</v>
      </c>
      <c r="G297" s="52" t="s">
        <v>387</v>
      </c>
      <c r="H297" s="47" t="s">
        <v>215</v>
      </c>
    </row>
    <row r="298" spans="1:8" ht="19.5" customHeight="1">
      <c r="A298" s="64">
        <v>10</v>
      </c>
      <c r="B298" s="65" t="s">
        <v>420</v>
      </c>
      <c r="C298" s="159">
        <v>10</v>
      </c>
      <c r="D298" s="66">
        <v>0</v>
      </c>
      <c r="E298" s="66">
        <v>0</v>
      </c>
      <c r="F298" s="66">
        <v>0</v>
      </c>
      <c r="G298" s="52" t="s">
        <v>387</v>
      </c>
      <c r="H298" s="47" t="s">
        <v>215</v>
      </c>
    </row>
    <row r="299" spans="1:8" ht="19.5" customHeight="1">
      <c r="A299" s="64">
        <v>11</v>
      </c>
      <c r="B299" s="65" t="s">
        <v>421</v>
      </c>
      <c r="C299" s="159">
        <v>10</v>
      </c>
      <c r="D299" s="66">
        <v>0</v>
      </c>
      <c r="E299" s="66">
        <v>0</v>
      </c>
      <c r="F299" s="66">
        <v>0</v>
      </c>
      <c r="G299" s="52" t="s">
        <v>387</v>
      </c>
      <c r="H299" s="47" t="s">
        <v>215</v>
      </c>
    </row>
    <row r="300" spans="1:8" ht="19.5" customHeight="1">
      <c r="A300" s="64">
        <v>12</v>
      </c>
      <c r="B300" s="65" t="s">
        <v>422</v>
      </c>
      <c r="C300" s="159">
        <v>10</v>
      </c>
      <c r="D300" s="66">
        <v>0</v>
      </c>
      <c r="E300" s="66">
        <v>0</v>
      </c>
      <c r="F300" s="66">
        <v>0</v>
      </c>
      <c r="G300" s="52" t="s">
        <v>387</v>
      </c>
      <c r="H300" s="47" t="s">
        <v>215</v>
      </c>
    </row>
    <row r="301" spans="1:8" ht="19.5" customHeight="1">
      <c r="A301" s="64">
        <v>13</v>
      </c>
      <c r="B301" s="65" t="s">
        <v>423</v>
      </c>
      <c r="C301" s="159">
        <v>10</v>
      </c>
      <c r="D301" s="66">
        <v>0</v>
      </c>
      <c r="E301" s="66">
        <v>0</v>
      </c>
      <c r="F301" s="66">
        <v>0</v>
      </c>
      <c r="G301" s="52" t="s">
        <v>387</v>
      </c>
      <c r="H301" s="47" t="s">
        <v>215</v>
      </c>
    </row>
    <row r="302" spans="1:8" ht="19.5" customHeight="1">
      <c r="A302" s="64">
        <v>14</v>
      </c>
      <c r="B302" s="65" t="s">
        <v>424</v>
      </c>
      <c r="C302" s="159">
        <v>38</v>
      </c>
      <c r="D302" s="66">
        <v>40</v>
      </c>
      <c r="E302" s="66">
        <v>36</v>
      </c>
      <c r="F302" s="66">
        <v>40</v>
      </c>
      <c r="G302" s="52" t="s">
        <v>387</v>
      </c>
      <c r="H302" s="47" t="s">
        <v>215</v>
      </c>
    </row>
    <row r="303" spans="1:8" ht="19.5" customHeight="1">
      <c r="A303" s="64">
        <v>15</v>
      </c>
      <c r="B303" s="65" t="s">
        <v>425</v>
      </c>
      <c r="C303" s="159">
        <v>7</v>
      </c>
      <c r="D303" s="66">
        <v>6</v>
      </c>
      <c r="E303" s="66">
        <v>7</v>
      </c>
      <c r="F303" s="66">
        <v>6</v>
      </c>
      <c r="G303" s="52" t="s">
        <v>387</v>
      </c>
      <c r="H303" s="47" t="s">
        <v>196</v>
      </c>
    </row>
    <row r="304" spans="1:8" ht="19.5" customHeight="1">
      <c r="A304" s="94">
        <v>16</v>
      </c>
      <c r="B304" s="65" t="s">
        <v>426</v>
      </c>
      <c r="C304" s="159">
        <v>30</v>
      </c>
      <c r="D304" s="66">
        <v>31</v>
      </c>
      <c r="E304" s="66">
        <v>31</v>
      </c>
      <c r="F304" s="66">
        <v>31</v>
      </c>
      <c r="G304" s="52" t="s">
        <v>387</v>
      </c>
      <c r="H304" s="47" t="s">
        <v>215</v>
      </c>
    </row>
    <row r="305" spans="1:8" ht="19.5" customHeight="1">
      <c r="A305" s="94">
        <v>17</v>
      </c>
      <c r="B305" s="65" t="s">
        <v>427</v>
      </c>
      <c r="C305" s="159">
        <v>24</v>
      </c>
      <c r="D305" s="66">
        <v>25</v>
      </c>
      <c r="E305" s="66">
        <v>22</v>
      </c>
      <c r="F305" s="66">
        <f>25+2</f>
        <v>27</v>
      </c>
      <c r="G305" s="52" t="s">
        <v>387</v>
      </c>
      <c r="H305" s="47" t="s">
        <v>215</v>
      </c>
    </row>
    <row r="306" spans="1:8" ht="19.5" customHeight="1">
      <c r="A306" s="64">
        <v>18</v>
      </c>
      <c r="B306" s="65" t="s">
        <v>428</v>
      </c>
      <c r="C306" s="159">
        <v>6</v>
      </c>
      <c r="D306" s="66">
        <v>6</v>
      </c>
      <c r="E306" s="66">
        <v>6</v>
      </c>
      <c r="F306" s="66">
        <v>6</v>
      </c>
      <c r="G306" s="52" t="s">
        <v>387</v>
      </c>
      <c r="H306" s="47" t="s">
        <v>215</v>
      </c>
    </row>
    <row r="307" spans="1:8" ht="19.5" customHeight="1">
      <c r="A307" s="64">
        <v>19</v>
      </c>
      <c r="B307" s="65" t="s">
        <v>429</v>
      </c>
      <c r="C307" s="159">
        <v>5</v>
      </c>
      <c r="D307" s="66">
        <v>5</v>
      </c>
      <c r="E307" s="66">
        <v>5</v>
      </c>
      <c r="F307" s="66">
        <v>5</v>
      </c>
      <c r="G307" s="52" t="s">
        <v>387</v>
      </c>
      <c r="H307" s="47" t="s">
        <v>215</v>
      </c>
    </row>
    <row r="308" spans="1:8" ht="19.5" customHeight="1">
      <c r="A308" s="94">
        <v>20</v>
      </c>
      <c r="B308" s="95" t="s">
        <v>430</v>
      </c>
      <c r="C308" s="159">
        <v>6</v>
      </c>
      <c r="D308" s="66">
        <v>6</v>
      </c>
      <c r="E308" s="66">
        <v>6</v>
      </c>
      <c r="F308" s="66">
        <v>6</v>
      </c>
      <c r="G308" s="52" t="s">
        <v>387</v>
      </c>
      <c r="H308" s="47" t="s">
        <v>215</v>
      </c>
    </row>
    <row r="309" spans="1:8" ht="19.5" customHeight="1">
      <c r="A309" s="94">
        <v>21</v>
      </c>
      <c r="B309" s="95" t="s">
        <v>431</v>
      </c>
      <c r="C309" s="95"/>
      <c r="D309" s="66">
        <v>5</v>
      </c>
      <c r="E309" s="66">
        <v>5</v>
      </c>
      <c r="F309" s="66">
        <v>5</v>
      </c>
      <c r="G309" s="52" t="s">
        <v>387</v>
      </c>
      <c r="H309" s="47" t="s">
        <v>215</v>
      </c>
    </row>
    <row r="310" spans="1:6" ht="19.5" customHeight="1">
      <c r="A310" s="85" t="s">
        <v>125</v>
      </c>
      <c r="B310" s="96" t="s">
        <v>432</v>
      </c>
      <c r="C310" s="96"/>
      <c r="D310" s="85"/>
      <c r="E310" s="97"/>
      <c r="F310" s="98"/>
    </row>
    <row r="311" spans="1:7" s="103" customFormat="1" ht="19.5" customHeight="1">
      <c r="A311" s="99">
        <v>1</v>
      </c>
      <c r="B311" s="100" t="s">
        <v>433</v>
      </c>
      <c r="C311" s="100"/>
      <c r="D311" s="79"/>
      <c r="E311" s="101"/>
      <c r="F311" s="79"/>
      <c r="G311" s="104"/>
    </row>
    <row r="312" spans="1:6" ht="19.5" customHeight="1">
      <c r="A312" s="90"/>
      <c r="B312" s="105" t="s">
        <v>434</v>
      </c>
      <c r="C312" s="105"/>
      <c r="D312" s="66"/>
      <c r="E312" s="106"/>
      <c r="F312" s="66"/>
    </row>
    <row r="313" spans="1:7" s="109" customFormat="1" ht="19.5" customHeight="1">
      <c r="A313" s="85">
        <v>2</v>
      </c>
      <c r="B313" s="107" t="s">
        <v>435</v>
      </c>
      <c r="C313" s="107"/>
      <c r="D313" s="85"/>
      <c r="E313" s="97"/>
      <c r="F313" s="98"/>
      <c r="G313" s="104"/>
    </row>
    <row r="314" spans="1:6" ht="19.5" customHeight="1">
      <c r="A314" s="110"/>
      <c r="B314" s="111" t="s">
        <v>436</v>
      </c>
      <c r="C314" s="111"/>
      <c r="D314" s="112"/>
      <c r="E314" s="112"/>
      <c r="F314" s="112"/>
    </row>
    <row r="315" spans="3:6" ht="12">
      <c r="C315" s="47">
        <f>SUBTOTAL(9,C182:C221)</f>
        <v>581</v>
      </c>
      <c r="D315" s="47">
        <f>SUBTOTAL(9,D182:D221)</f>
        <v>611</v>
      </c>
      <c r="E315" s="47">
        <f>SUBTOTAL(9,E182:E221)</f>
        <v>586</v>
      </c>
      <c r="F315" s="47">
        <f>SUBTOTAL(9,F182:F221)</f>
        <v>611</v>
      </c>
    </row>
    <row r="316" spans="3:6" ht="12">
      <c r="C316" s="47">
        <f>SUBTOTAL(9,C170:C315)</f>
        <v>71606</v>
      </c>
      <c r="D316" s="47">
        <f>SUBTOTAL(9,D170:D315)</f>
        <v>72659</v>
      </c>
      <c r="E316" s="47">
        <f>SUBTOTAL(9,E170:E315)</f>
        <v>71198</v>
      </c>
      <c r="F316" s="47">
        <f>SUBTOTAL(9,F170:F315)</f>
        <v>72408</v>
      </c>
    </row>
    <row r="319" spans="2:3" ht="12">
      <c r="B319" s="116"/>
      <c r="C319" s="116"/>
    </row>
    <row r="320" spans="2:3" ht="12">
      <c r="B320" s="116"/>
      <c r="C320" s="116"/>
    </row>
    <row r="321" spans="2:4" ht="12">
      <c r="B321" s="116"/>
      <c r="C321" s="116"/>
      <c r="D321" s="117"/>
    </row>
    <row r="322" spans="2:4" ht="12">
      <c r="B322" s="116"/>
      <c r="C322" s="116"/>
      <c r="D322" s="117"/>
    </row>
    <row r="323" spans="2:4" ht="12">
      <c r="B323" s="116"/>
      <c r="C323" s="116"/>
      <c r="D323" s="117"/>
    </row>
    <row r="324" spans="2:4" ht="12">
      <c r="B324" s="116"/>
      <c r="C324" s="116"/>
      <c r="D324" s="117"/>
    </row>
    <row r="325" spans="2:4" ht="12">
      <c r="B325" s="116"/>
      <c r="C325" s="116"/>
      <c r="D325" s="117"/>
    </row>
    <row r="326" spans="2:4" ht="12">
      <c r="B326" s="116"/>
      <c r="C326" s="116"/>
      <c r="D326" s="117"/>
    </row>
    <row r="327" spans="2:4" ht="12">
      <c r="B327" s="116"/>
      <c r="C327" s="116"/>
      <c r="D327" s="117"/>
    </row>
    <row r="328" spans="2:4" ht="12">
      <c r="B328" s="116"/>
      <c r="C328" s="116"/>
      <c r="D328" s="117"/>
    </row>
    <row r="329" spans="2:4" ht="12">
      <c r="B329" s="116"/>
      <c r="C329" s="116"/>
      <c r="D329" s="117"/>
    </row>
    <row r="330" spans="2:4" ht="12">
      <c r="B330" s="116"/>
      <c r="C330" s="116"/>
      <c r="D330" s="117"/>
    </row>
    <row r="331" spans="2:4" ht="12">
      <c r="B331" s="116" t="s">
        <v>216</v>
      </c>
      <c r="C331" s="116"/>
      <c r="D331" s="51" t="e">
        <f>SUM(#REF!)</f>
        <v>#REF!</v>
      </c>
    </row>
    <row r="332" spans="2:3" ht="12">
      <c r="B332" s="116"/>
      <c r="C332" s="116"/>
    </row>
    <row r="333" spans="2:4" ht="12">
      <c r="B333" s="116" t="s">
        <v>449</v>
      </c>
      <c r="C333" s="116"/>
      <c r="D333" s="51" t="e">
        <f>SUM(#REF!)</f>
        <v>#REF!</v>
      </c>
    </row>
    <row r="334" spans="2:3" ht="12">
      <c r="B334" s="116"/>
      <c r="C334" s="116"/>
    </row>
    <row r="335" spans="2:3" ht="12">
      <c r="B335" s="116"/>
      <c r="C335" s="116"/>
    </row>
    <row r="336" spans="2:4" ht="12">
      <c r="B336" s="116" t="s">
        <v>166</v>
      </c>
      <c r="C336" s="116"/>
      <c r="D336" s="51" t="e">
        <f>SUM(#REF!)</f>
        <v>#REF!</v>
      </c>
    </row>
    <row r="337" spans="2:4" ht="12">
      <c r="B337" s="116" t="s">
        <v>453</v>
      </c>
      <c r="C337" s="116"/>
      <c r="D337" s="51" t="e">
        <f>SUM(#REF!)</f>
        <v>#REF!</v>
      </c>
    </row>
    <row r="338" spans="2:4" ht="12">
      <c r="B338" s="60" t="s">
        <v>387</v>
      </c>
      <c r="C338" s="60"/>
      <c r="D338" s="51" t="e">
        <f>SUM(#REF!)</f>
        <v>#REF!</v>
      </c>
    </row>
  </sheetData>
  <mergeCells count="6">
    <mergeCell ref="F1:F5"/>
    <mergeCell ref="E1:E5"/>
    <mergeCell ref="A1:A5"/>
    <mergeCell ref="B1:B5"/>
    <mergeCell ref="C1:C5"/>
    <mergeCell ref="D1:D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46"/>
  <sheetViews>
    <sheetView workbookViewId="0" topLeftCell="A304">
      <selection activeCell="E316" sqref="E316"/>
    </sheetView>
  </sheetViews>
  <sheetFormatPr defaultColWidth="8.88671875" defaultRowHeight="18.75"/>
  <cols>
    <col min="1" max="1" width="4.5546875" style="47" customWidth="1"/>
    <col min="2" max="2" width="39.10546875" style="47" customWidth="1"/>
    <col min="3" max="3" width="8.88671875" style="51" customWidth="1"/>
    <col min="4" max="4" width="2.77734375" style="47" customWidth="1"/>
    <col min="5" max="5" width="38.4453125" style="47" customWidth="1"/>
    <col min="6" max="6" width="8.4453125" style="47" customWidth="1"/>
    <col min="7" max="7" width="5.5546875" style="51" customWidth="1"/>
    <col min="8" max="8" width="5.21484375" style="51" customWidth="1"/>
    <col min="9" max="9" width="4.10546875" style="47" customWidth="1"/>
    <col min="10" max="10" width="5.21484375" style="51" customWidth="1"/>
    <col min="11" max="11" width="4.88671875" style="51" customWidth="1"/>
    <col min="12" max="12" width="4.4453125" style="51" customWidth="1"/>
    <col min="13" max="13" width="4.4453125" style="47" customWidth="1"/>
    <col min="14" max="14" width="5.6640625" style="47" customWidth="1"/>
    <col min="15" max="15" width="4.6640625" style="47" customWidth="1"/>
    <col min="16" max="16" width="5.10546875" style="47" customWidth="1"/>
    <col min="17" max="17" width="6.77734375" style="47" customWidth="1"/>
    <col min="18" max="18" width="6.10546875" style="47" customWidth="1"/>
    <col min="19" max="16384" width="9.10546875" style="47" customWidth="1"/>
  </cols>
  <sheetData>
    <row r="1" spans="3:18" s="56" customFormat="1" ht="30" customHeight="1">
      <c r="C1" s="157"/>
      <c r="D1" s="234" t="s">
        <v>127</v>
      </c>
      <c r="E1" s="234" t="s">
        <v>128</v>
      </c>
      <c r="F1" s="234" t="s">
        <v>489</v>
      </c>
      <c r="G1" s="245" t="s">
        <v>129</v>
      </c>
      <c r="H1" s="246"/>
      <c r="I1" s="247"/>
      <c r="J1" s="251" t="s">
        <v>130</v>
      </c>
      <c r="K1" s="252"/>
      <c r="L1" s="253"/>
      <c r="M1" s="245" t="s">
        <v>131</v>
      </c>
      <c r="N1" s="246"/>
      <c r="O1" s="247"/>
      <c r="P1" s="245" t="s">
        <v>132</v>
      </c>
      <c r="Q1" s="246"/>
      <c r="R1" s="247"/>
    </row>
    <row r="2" spans="3:18" s="56" customFormat="1" ht="18" customHeight="1">
      <c r="C2" s="157"/>
      <c r="D2" s="235"/>
      <c r="E2" s="235" t="s">
        <v>133</v>
      </c>
      <c r="F2" s="242"/>
      <c r="G2" s="234" t="s">
        <v>134</v>
      </c>
      <c r="H2" s="234" t="s">
        <v>135</v>
      </c>
      <c r="I2" s="234" t="s">
        <v>136</v>
      </c>
      <c r="J2" s="235" t="s">
        <v>137</v>
      </c>
      <c r="K2" s="234" t="s">
        <v>138</v>
      </c>
      <c r="L2" s="234" t="s">
        <v>136</v>
      </c>
      <c r="M2" s="235" t="s">
        <v>137</v>
      </c>
      <c r="N2" s="234" t="s">
        <v>138</v>
      </c>
      <c r="O2" s="234" t="s">
        <v>136</v>
      </c>
      <c r="P2" s="235" t="s">
        <v>137</v>
      </c>
      <c r="Q2" s="234" t="s">
        <v>138</v>
      </c>
      <c r="R2" s="234" t="s">
        <v>136</v>
      </c>
    </row>
    <row r="3" spans="3:18" s="56" customFormat="1" ht="18" customHeight="1">
      <c r="C3" s="157"/>
      <c r="D3" s="235"/>
      <c r="E3" s="235"/>
      <c r="F3" s="242"/>
      <c r="G3" s="242"/>
      <c r="H3" s="235"/>
      <c r="I3" s="235"/>
      <c r="J3" s="235" t="s">
        <v>145</v>
      </c>
      <c r="K3" s="235"/>
      <c r="L3" s="235"/>
      <c r="M3" s="235" t="s">
        <v>145</v>
      </c>
      <c r="N3" s="235"/>
      <c r="O3" s="235"/>
      <c r="P3" s="235" t="s">
        <v>145</v>
      </c>
      <c r="Q3" s="235"/>
      <c r="R3" s="235"/>
    </row>
    <row r="4" spans="3:18" s="56" customFormat="1" ht="12.75" customHeight="1">
      <c r="C4" s="157"/>
      <c r="D4" s="235"/>
      <c r="E4" s="235"/>
      <c r="F4" s="242"/>
      <c r="G4" s="242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</row>
    <row r="5" spans="3:18" s="56" customFormat="1" ht="29.25" customHeight="1">
      <c r="C5" s="157" t="s">
        <v>488</v>
      </c>
      <c r="D5" s="236"/>
      <c r="E5" s="236"/>
      <c r="F5" s="254"/>
      <c r="G5" s="254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</row>
    <row r="6" spans="1:18" s="61" customFormat="1" ht="19.5" customHeight="1">
      <c r="A6" s="132" t="s">
        <v>34</v>
      </c>
      <c r="B6" s="133" t="s">
        <v>474</v>
      </c>
      <c r="C6" s="158">
        <v>28734</v>
      </c>
      <c r="D6" s="57" t="s">
        <v>34</v>
      </c>
      <c r="E6" s="58" t="s">
        <v>146</v>
      </c>
      <c r="F6" s="158">
        <v>28734</v>
      </c>
      <c r="G6" s="59">
        <f aca="true" t="shared" si="0" ref="G6:R6">G7+G72+G120+G183+G237+G244</f>
        <v>31372</v>
      </c>
      <c r="H6" s="59">
        <f t="shared" si="0"/>
        <v>31357</v>
      </c>
      <c r="I6" s="59">
        <f t="shared" si="0"/>
        <v>15</v>
      </c>
      <c r="J6" s="59">
        <f t="shared" si="0"/>
        <v>30204</v>
      </c>
      <c r="K6" s="59">
        <f t="shared" si="0"/>
        <v>30169</v>
      </c>
      <c r="L6" s="59">
        <f t="shared" si="0"/>
        <v>35</v>
      </c>
      <c r="M6" s="59">
        <f t="shared" si="0"/>
        <v>1164</v>
      </c>
      <c r="N6" s="59">
        <f t="shared" si="0"/>
        <v>1184</v>
      </c>
      <c r="O6" s="59">
        <f t="shared" si="0"/>
        <v>-20</v>
      </c>
      <c r="P6" s="59">
        <f t="shared" si="0"/>
        <v>31281</v>
      </c>
      <c r="Q6" s="59">
        <f t="shared" si="0"/>
        <v>31266</v>
      </c>
      <c r="R6" s="59">
        <f t="shared" si="0"/>
        <v>15</v>
      </c>
    </row>
    <row r="7" spans="1:18" s="61" customFormat="1" ht="19.5" customHeight="1">
      <c r="A7" s="62" t="s">
        <v>32</v>
      </c>
      <c r="B7" s="63" t="s">
        <v>147</v>
      </c>
      <c r="C7" s="158">
        <v>3581</v>
      </c>
      <c r="D7" s="62" t="s">
        <v>32</v>
      </c>
      <c r="E7" s="63" t="s">
        <v>147</v>
      </c>
      <c r="F7" s="158">
        <v>3581</v>
      </c>
      <c r="G7" s="59">
        <f aca="true" t="shared" si="1" ref="G7:R7">G8+G24+G29+G68</f>
        <v>5772</v>
      </c>
      <c r="H7" s="59">
        <f t="shared" si="1"/>
        <v>5772</v>
      </c>
      <c r="I7" s="59">
        <f t="shared" si="1"/>
        <v>0</v>
      </c>
      <c r="J7" s="59">
        <f t="shared" si="1"/>
        <v>5161</v>
      </c>
      <c r="K7" s="59">
        <f t="shared" si="1"/>
        <v>5153</v>
      </c>
      <c r="L7" s="59">
        <f t="shared" si="1"/>
        <v>8</v>
      </c>
      <c r="M7" s="59">
        <f t="shared" si="1"/>
        <v>611</v>
      </c>
      <c r="N7" s="59">
        <f t="shared" si="1"/>
        <v>619</v>
      </c>
      <c r="O7" s="59">
        <f t="shared" si="1"/>
        <v>-8</v>
      </c>
      <c r="P7" s="59">
        <f t="shared" si="1"/>
        <v>5762</v>
      </c>
      <c r="Q7" s="59">
        <f t="shared" si="1"/>
        <v>5762</v>
      </c>
      <c r="R7" s="59">
        <f t="shared" si="1"/>
        <v>0</v>
      </c>
    </row>
    <row r="8" spans="1:18" s="61" customFormat="1" ht="19.5" customHeight="1">
      <c r="A8" s="62">
        <v>1</v>
      </c>
      <c r="B8" s="63" t="s">
        <v>148</v>
      </c>
      <c r="C8" s="158">
        <v>1502</v>
      </c>
      <c r="D8" s="62">
        <v>1</v>
      </c>
      <c r="E8" s="63" t="s">
        <v>148</v>
      </c>
      <c r="F8" s="158">
        <v>1502</v>
      </c>
      <c r="G8" s="59">
        <f aca="true" t="shared" si="2" ref="G8:R8">SUM(G9:G23)</f>
        <v>1624</v>
      </c>
      <c r="H8" s="59">
        <f t="shared" si="2"/>
        <v>1624</v>
      </c>
      <c r="I8" s="59">
        <f t="shared" si="2"/>
        <v>0</v>
      </c>
      <c r="J8" s="59">
        <f t="shared" si="2"/>
        <v>1524</v>
      </c>
      <c r="K8" s="59">
        <f t="shared" si="2"/>
        <v>1520</v>
      </c>
      <c r="L8" s="59">
        <f t="shared" si="2"/>
        <v>4</v>
      </c>
      <c r="M8" s="59">
        <f t="shared" si="2"/>
        <v>100</v>
      </c>
      <c r="N8" s="59">
        <f t="shared" si="2"/>
        <v>104</v>
      </c>
      <c r="O8" s="59">
        <f t="shared" si="2"/>
        <v>-4</v>
      </c>
      <c r="P8" s="59">
        <f t="shared" si="2"/>
        <v>1622</v>
      </c>
      <c r="Q8" s="59">
        <f t="shared" si="2"/>
        <v>1622</v>
      </c>
      <c r="R8" s="59">
        <f t="shared" si="2"/>
        <v>0</v>
      </c>
    </row>
    <row r="9" spans="1:18" s="61" customFormat="1" ht="19.5" customHeight="1">
      <c r="A9" s="64">
        <v>1</v>
      </c>
      <c r="B9" s="77" t="s">
        <v>149</v>
      </c>
      <c r="C9" s="158">
        <v>876</v>
      </c>
      <c r="D9" s="64">
        <v>1</v>
      </c>
      <c r="E9" s="65" t="s">
        <v>149</v>
      </c>
      <c r="F9" s="158">
        <v>876</v>
      </c>
      <c r="G9" s="66">
        <v>980</v>
      </c>
      <c r="H9" s="67">
        <v>980</v>
      </c>
      <c r="I9" s="67">
        <v>0</v>
      </c>
      <c r="J9" s="66">
        <v>927</v>
      </c>
      <c r="K9" s="68">
        <v>927</v>
      </c>
      <c r="L9" s="69"/>
      <c r="M9" s="66">
        <v>53</v>
      </c>
      <c r="N9" s="66">
        <v>53</v>
      </c>
      <c r="O9" s="66">
        <v>0</v>
      </c>
      <c r="P9" s="66">
        <v>980</v>
      </c>
      <c r="Q9" s="66">
        <v>980</v>
      </c>
      <c r="R9" s="66">
        <v>0</v>
      </c>
    </row>
    <row r="10" spans="1:18" s="61" customFormat="1" ht="19.5" customHeight="1">
      <c r="A10" s="64">
        <v>2</v>
      </c>
      <c r="B10" s="77" t="s">
        <v>152</v>
      </c>
      <c r="C10" s="158">
        <v>99</v>
      </c>
      <c r="D10" s="64">
        <v>2</v>
      </c>
      <c r="E10" s="65" t="s">
        <v>152</v>
      </c>
      <c r="F10" s="158">
        <v>99</v>
      </c>
      <c r="G10" s="66">
        <v>110</v>
      </c>
      <c r="H10" s="67">
        <v>110</v>
      </c>
      <c r="I10" s="67">
        <v>0</v>
      </c>
      <c r="J10" s="66">
        <v>97</v>
      </c>
      <c r="K10" s="68">
        <v>97</v>
      </c>
      <c r="L10" s="69"/>
      <c r="M10" s="66">
        <v>13</v>
      </c>
      <c r="N10" s="66">
        <v>13</v>
      </c>
      <c r="O10" s="66">
        <v>0</v>
      </c>
      <c r="P10" s="66">
        <v>110</v>
      </c>
      <c r="Q10" s="66">
        <v>110</v>
      </c>
      <c r="R10" s="66">
        <v>0</v>
      </c>
    </row>
    <row r="11" spans="1:18" s="61" customFormat="1" ht="19.5" customHeight="1">
      <c r="A11" s="64">
        <v>3</v>
      </c>
      <c r="B11" s="77" t="s">
        <v>153</v>
      </c>
      <c r="C11" s="158">
        <v>81</v>
      </c>
      <c r="D11" s="64">
        <v>3</v>
      </c>
      <c r="E11" s="65" t="s">
        <v>153</v>
      </c>
      <c r="F11" s="158">
        <v>81</v>
      </c>
      <c r="G11" s="66">
        <v>90</v>
      </c>
      <c r="H11" s="67">
        <v>90</v>
      </c>
      <c r="I11" s="67">
        <v>0</v>
      </c>
      <c r="J11" s="66">
        <v>89</v>
      </c>
      <c r="K11" s="68">
        <v>89</v>
      </c>
      <c r="L11" s="69"/>
      <c r="M11" s="66">
        <v>1</v>
      </c>
      <c r="N11" s="66">
        <v>1</v>
      </c>
      <c r="O11" s="66">
        <v>0</v>
      </c>
      <c r="P11" s="66">
        <v>90</v>
      </c>
      <c r="Q11" s="66">
        <v>90</v>
      </c>
      <c r="R11" s="66">
        <v>0</v>
      </c>
    </row>
    <row r="12" spans="1:18" s="61" customFormat="1" ht="19.5" customHeight="1">
      <c r="A12" s="64">
        <v>4</v>
      </c>
      <c r="B12" s="77" t="s">
        <v>475</v>
      </c>
      <c r="C12" s="158">
        <v>111</v>
      </c>
      <c r="D12" s="64">
        <v>4</v>
      </c>
      <c r="E12" s="65" t="s">
        <v>154</v>
      </c>
      <c r="F12" s="158">
        <v>111</v>
      </c>
      <c r="G12" s="66">
        <v>160</v>
      </c>
      <c r="H12" s="67">
        <v>160</v>
      </c>
      <c r="I12" s="67">
        <v>0</v>
      </c>
      <c r="J12" s="66">
        <v>148</v>
      </c>
      <c r="K12" s="68">
        <v>148</v>
      </c>
      <c r="L12" s="69"/>
      <c r="M12" s="66">
        <v>12</v>
      </c>
      <c r="N12" s="66">
        <v>12</v>
      </c>
      <c r="O12" s="66">
        <v>0</v>
      </c>
      <c r="P12" s="66">
        <v>158</v>
      </c>
      <c r="Q12" s="66">
        <v>158</v>
      </c>
      <c r="R12" s="66">
        <v>0</v>
      </c>
    </row>
    <row r="13" spans="1:18" s="61" customFormat="1" ht="19.5" customHeight="1">
      <c r="A13" s="64">
        <v>5</v>
      </c>
      <c r="B13" s="65" t="s">
        <v>155</v>
      </c>
      <c r="C13" s="158">
        <v>95</v>
      </c>
      <c r="D13" s="64">
        <v>5</v>
      </c>
      <c r="E13" s="65" t="s">
        <v>155</v>
      </c>
      <c r="F13" s="158">
        <v>95</v>
      </c>
      <c r="G13" s="66">
        <v>0</v>
      </c>
      <c r="H13" s="67">
        <v>0</v>
      </c>
      <c r="I13" s="67">
        <v>0</v>
      </c>
      <c r="J13" s="66">
        <v>0</v>
      </c>
      <c r="K13" s="73"/>
      <c r="L13" s="69"/>
      <c r="M13" s="66">
        <v>0</v>
      </c>
      <c r="N13" s="66">
        <v>0</v>
      </c>
      <c r="O13" s="66">
        <v>0</v>
      </c>
      <c r="P13" s="66">
        <v>0</v>
      </c>
      <c r="Q13" s="69">
        <v>0</v>
      </c>
      <c r="R13" s="66">
        <v>0</v>
      </c>
    </row>
    <row r="14" spans="1:18" s="61" customFormat="1" ht="19.5" customHeight="1">
      <c r="A14" s="64">
        <v>6</v>
      </c>
      <c r="B14" s="77" t="s">
        <v>156</v>
      </c>
      <c r="C14" s="158">
        <v>9</v>
      </c>
      <c r="D14" s="64">
        <v>6</v>
      </c>
      <c r="E14" s="65" t="s">
        <v>156</v>
      </c>
      <c r="F14" s="158">
        <v>9</v>
      </c>
      <c r="G14" s="66">
        <v>16</v>
      </c>
      <c r="H14" s="67">
        <v>16</v>
      </c>
      <c r="I14" s="67">
        <v>0</v>
      </c>
      <c r="J14" s="66">
        <v>11</v>
      </c>
      <c r="K14" s="68">
        <v>11</v>
      </c>
      <c r="L14" s="69"/>
      <c r="M14" s="66">
        <v>5</v>
      </c>
      <c r="N14" s="66">
        <v>5</v>
      </c>
      <c r="O14" s="66">
        <v>0</v>
      </c>
      <c r="P14" s="66">
        <v>16</v>
      </c>
      <c r="Q14" s="66">
        <v>16</v>
      </c>
      <c r="R14" s="66">
        <v>0</v>
      </c>
    </row>
    <row r="15" spans="1:18" s="61" customFormat="1" ht="19.5" customHeight="1">
      <c r="A15" s="64">
        <v>7</v>
      </c>
      <c r="B15" s="77" t="s">
        <v>158</v>
      </c>
      <c r="C15" s="158">
        <v>64</v>
      </c>
      <c r="D15" s="64">
        <v>7</v>
      </c>
      <c r="E15" s="65" t="s">
        <v>158</v>
      </c>
      <c r="F15" s="158">
        <v>64</v>
      </c>
      <c r="G15" s="66">
        <v>67</v>
      </c>
      <c r="H15" s="67">
        <v>67</v>
      </c>
      <c r="I15" s="67">
        <v>0</v>
      </c>
      <c r="J15" s="66">
        <v>62</v>
      </c>
      <c r="K15" s="68">
        <v>62</v>
      </c>
      <c r="L15" s="69"/>
      <c r="M15" s="66">
        <v>5</v>
      </c>
      <c r="N15" s="66">
        <v>5</v>
      </c>
      <c r="O15" s="66">
        <v>0</v>
      </c>
      <c r="P15" s="66">
        <v>67</v>
      </c>
      <c r="Q15" s="66">
        <v>67</v>
      </c>
      <c r="R15" s="66">
        <v>0</v>
      </c>
    </row>
    <row r="16" spans="1:18" s="61" customFormat="1" ht="19.5" customHeight="1">
      <c r="A16" s="64">
        <v>8</v>
      </c>
      <c r="B16" s="77" t="s">
        <v>159</v>
      </c>
      <c r="C16" s="158">
        <v>27</v>
      </c>
      <c r="D16" s="64">
        <v>8</v>
      </c>
      <c r="E16" s="65" t="s">
        <v>159</v>
      </c>
      <c r="F16" s="158">
        <v>27</v>
      </c>
      <c r="G16" s="66">
        <v>29</v>
      </c>
      <c r="H16" s="67">
        <v>29</v>
      </c>
      <c r="I16" s="67">
        <v>0</v>
      </c>
      <c r="J16" s="66">
        <v>29</v>
      </c>
      <c r="K16" s="68">
        <v>29</v>
      </c>
      <c r="L16" s="69"/>
      <c r="M16" s="66">
        <v>0</v>
      </c>
      <c r="N16" s="66">
        <v>0</v>
      </c>
      <c r="O16" s="66">
        <v>0</v>
      </c>
      <c r="P16" s="69">
        <v>29</v>
      </c>
      <c r="Q16" s="66">
        <v>29</v>
      </c>
      <c r="R16" s="66">
        <v>0</v>
      </c>
    </row>
    <row r="17" spans="1:18" s="61" customFormat="1" ht="19.5" customHeight="1">
      <c r="A17" s="64">
        <v>9</v>
      </c>
      <c r="B17" s="77" t="s">
        <v>476</v>
      </c>
      <c r="C17" s="158">
        <v>33</v>
      </c>
      <c r="D17" s="64">
        <v>9</v>
      </c>
      <c r="E17" s="65" t="s">
        <v>160</v>
      </c>
      <c r="F17" s="158">
        <v>33</v>
      </c>
      <c r="G17" s="66">
        <v>57</v>
      </c>
      <c r="H17" s="67">
        <v>57</v>
      </c>
      <c r="I17" s="67">
        <v>0</v>
      </c>
      <c r="J17" s="66">
        <v>58</v>
      </c>
      <c r="K17" s="68">
        <v>58</v>
      </c>
      <c r="L17" s="69"/>
      <c r="M17" s="66">
        <v>-1</v>
      </c>
      <c r="N17" s="66">
        <v>-1</v>
      </c>
      <c r="O17" s="66">
        <v>0</v>
      </c>
      <c r="P17" s="66">
        <v>57</v>
      </c>
      <c r="Q17" s="66">
        <v>57</v>
      </c>
      <c r="R17" s="66">
        <v>0</v>
      </c>
    </row>
    <row r="18" spans="1:18" s="61" customFormat="1" ht="19.5" customHeight="1">
      <c r="A18" s="64">
        <v>10</v>
      </c>
      <c r="B18" s="77" t="s">
        <v>161</v>
      </c>
      <c r="C18" s="158">
        <v>29</v>
      </c>
      <c r="D18" s="64">
        <v>10</v>
      </c>
      <c r="E18" s="65" t="s">
        <v>161</v>
      </c>
      <c r="F18" s="158">
        <v>29</v>
      </c>
      <c r="G18" s="66">
        <v>31</v>
      </c>
      <c r="H18" s="67">
        <v>31</v>
      </c>
      <c r="I18" s="67">
        <v>0</v>
      </c>
      <c r="J18" s="66">
        <v>29</v>
      </c>
      <c r="K18" s="68">
        <v>29</v>
      </c>
      <c r="L18" s="69"/>
      <c r="M18" s="66">
        <v>2</v>
      </c>
      <c r="N18" s="66">
        <v>2</v>
      </c>
      <c r="O18" s="66">
        <v>0</v>
      </c>
      <c r="P18" s="66">
        <v>31</v>
      </c>
      <c r="Q18" s="66">
        <v>31</v>
      </c>
      <c r="R18" s="66">
        <v>0</v>
      </c>
    </row>
    <row r="19" spans="1:18" s="61" customFormat="1" ht="19.5" customHeight="1">
      <c r="A19" s="64">
        <v>11</v>
      </c>
      <c r="B19" s="77" t="s">
        <v>162</v>
      </c>
      <c r="C19" s="158">
        <v>11</v>
      </c>
      <c r="D19" s="64">
        <v>11</v>
      </c>
      <c r="E19" s="65" t="s">
        <v>162</v>
      </c>
      <c r="F19" s="158">
        <v>11</v>
      </c>
      <c r="G19" s="66">
        <v>16</v>
      </c>
      <c r="H19" s="67">
        <v>16</v>
      </c>
      <c r="I19" s="67">
        <v>0</v>
      </c>
      <c r="J19" s="66">
        <v>15</v>
      </c>
      <c r="K19" s="68">
        <v>15</v>
      </c>
      <c r="L19" s="69"/>
      <c r="M19" s="66">
        <v>1</v>
      </c>
      <c r="N19" s="66">
        <v>1</v>
      </c>
      <c r="O19" s="66">
        <v>0</v>
      </c>
      <c r="P19" s="66">
        <v>16</v>
      </c>
      <c r="Q19" s="66">
        <v>16</v>
      </c>
      <c r="R19" s="66">
        <v>0</v>
      </c>
    </row>
    <row r="20" spans="1:18" s="61" customFormat="1" ht="19.5" customHeight="1">
      <c r="A20" s="64">
        <v>12</v>
      </c>
      <c r="B20" s="77" t="s">
        <v>163</v>
      </c>
      <c r="C20" s="158">
        <v>8</v>
      </c>
      <c r="D20" s="64">
        <v>12</v>
      </c>
      <c r="E20" s="65" t="s">
        <v>163</v>
      </c>
      <c r="F20" s="158">
        <v>8</v>
      </c>
      <c r="G20" s="66">
        <v>16</v>
      </c>
      <c r="H20" s="67">
        <v>16</v>
      </c>
      <c r="I20" s="67">
        <v>0</v>
      </c>
      <c r="J20" s="66">
        <v>7</v>
      </c>
      <c r="K20" s="68">
        <v>7</v>
      </c>
      <c r="L20" s="69"/>
      <c r="M20" s="66">
        <v>9</v>
      </c>
      <c r="N20" s="66">
        <v>9</v>
      </c>
      <c r="O20" s="66">
        <v>0</v>
      </c>
      <c r="P20" s="66">
        <v>16</v>
      </c>
      <c r="Q20" s="66">
        <v>16</v>
      </c>
      <c r="R20" s="66">
        <v>0</v>
      </c>
    </row>
    <row r="21" spans="1:18" s="61" customFormat="1" ht="19.5" customHeight="1">
      <c r="A21" s="64">
        <v>13</v>
      </c>
      <c r="B21" s="65" t="s">
        <v>477</v>
      </c>
      <c r="C21" s="158">
        <v>8</v>
      </c>
      <c r="D21" s="64"/>
      <c r="E21" s="65" t="s">
        <v>477</v>
      </c>
      <c r="F21" s="158">
        <v>8</v>
      </c>
      <c r="G21" s="66"/>
      <c r="H21" s="67"/>
      <c r="I21" s="67"/>
      <c r="J21" s="66"/>
      <c r="K21" s="68"/>
      <c r="L21" s="69"/>
      <c r="M21" s="66"/>
      <c r="N21" s="66"/>
      <c r="O21" s="66"/>
      <c r="P21" s="66"/>
      <c r="Q21" s="66"/>
      <c r="R21" s="66"/>
    </row>
    <row r="22" spans="1:18" s="61" customFormat="1" ht="19.5" customHeight="1">
      <c r="A22" s="64">
        <v>14</v>
      </c>
      <c r="B22" s="77" t="s">
        <v>164</v>
      </c>
      <c r="C22" s="158">
        <v>26</v>
      </c>
      <c r="D22" s="64">
        <v>13</v>
      </c>
      <c r="E22" s="65" t="s">
        <v>164</v>
      </c>
      <c r="F22" s="158">
        <v>26</v>
      </c>
      <c r="G22" s="66">
        <v>31</v>
      </c>
      <c r="H22" s="67">
        <v>31</v>
      </c>
      <c r="I22" s="67">
        <v>0</v>
      </c>
      <c r="J22" s="66">
        <v>27</v>
      </c>
      <c r="K22" s="68">
        <v>27</v>
      </c>
      <c r="L22" s="69"/>
      <c r="M22" s="66">
        <v>4</v>
      </c>
      <c r="N22" s="66">
        <v>4</v>
      </c>
      <c r="O22" s="66">
        <v>0</v>
      </c>
      <c r="P22" s="66">
        <v>31</v>
      </c>
      <c r="Q22" s="66">
        <v>31</v>
      </c>
      <c r="R22" s="66">
        <v>0</v>
      </c>
    </row>
    <row r="23" spans="1:18" s="61" customFormat="1" ht="19.5" customHeight="1">
      <c r="A23" s="64">
        <v>15</v>
      </c>
      <c r="B23" s="77" t="s">
        <v>165</v>
      </c>
      <c r="C23" s="158">
        <v>25</v>
      </c>
      <c r="D23" s="64">
        <v>14</v>
      </c>
      <c r="E23" s="65" t="s">
        <v>165</v>
      </c>
      <c r="F23" s="158">
        <v>25</v>
      </c>
      <c r="G23" s="66">
        <v>21</v>
      </c>
      <c r="H23" s="67">
        <v>21</v>
      </c>
      <c r="I23" s="67">
        <v>0</v>
      </c>
      <c r="J23" s="66">
        <v>25</v>
      </c>
      <c r="K23" s="73">
        <v>21</v>
      </c>
      <c r="L23" s="69">
        <v>4</v>
      </c>
      <c r="M23" s="66">
        <v>-4</v>
      </c>
      <c r="N23" s="66">
        <v>0</v>
      </c>
      <c r="O23" s="66">
        <v>-4</v>
      </c>
      <c r="P23" s="66">
        <v>21</v>
      </c>
      <c r="Q23" s="66">
        <v>21</v>
      </c>
      <c r="R23" s="66">
        <v>0</v>
      </c>
    </row>
    <row r="24" spans="1:18" s="61" customFormat="1" ht="19.5" customHeight="1">
      <c r="A24" s="62">
        <v>2</v>
      </c>
      <c r="B24" s="63" t="s">
        <v>168</v>
      </c>
      <c r="C24" s="158">
        <v>105</v>
      </c>
      <c r="D24" s="62">
        <v>2</v>
      </c>
      <c r="E24" s="63" t="s">
        <v>168</v>
      </c>
      <c r="F24" s="158">
        <v>105</v>
      </c>
      <c r="G24" s="59">
        <f aca="true" t="shared" si="3" ref="G24:R24">SUM(G25:G28)</f>
        <v>106</v>
      </c>
      <c r="H24" s="59">
        <f t="shared" si="3"/>
        <v>106</v>
      </c>
      <c r="I24" s="59">
        <f t="shared" si="3"/>
        <v>0</v>
      </c>
      <c r="J24" s="59">
        <f t="shared" si="3"/>
        <v>100</v>
      </c>
      <c r="K24" s="59">
        <f t="shared" si="3"/>
        <v>96</v>
      </c>
      <c r="L24" s="59">
        <f t="shared" si="3"/>
        <v>4</v>
      </c>
      <c r="M24" s="59">
        <f t="shared" si="3"/>
        <v>6</v>
      </c>
      <c r="N24" s="59">
        <f t="shared" si="3"/>
        <v>10</v>
      </c>
      <c r="O24" s="59">
        <f t="shared" si="3"/>
        <v>-4</v>
      </c>
      <c r="P24" s="59">
        <f t="shared" si="3"/>
        <v>106</v>
      </c>
      <c r="Q24" s="59">
        <f t="shared" si="3"/>
        <v>106</v>
      </c>
      <c r="R24" s="59">
        <f t="shared" si="3"/>
        <v>0</v>
      </c>
    </row>
    <row r="25" spans="1:18" s="61" customFormat="1" ht="19.5" customHeight="1">
      <c r="A25" s="64">
        <v>1</v>
      </c>
      <c r="B25" s="65" t="s">
        <v>169</v>
      </c>
      <c r="C25" s="158">
        <v>47</v>
      </c>
      <c r="D25" s="64">
        <v>1</v>
      </c>
      <c r="E25" s="65" t="s">
        <v>169</v>
      </c>
      <c r="F25" s="158">
        <v>47</v>
      </c>
      <c r="G25" s="66">
        <v>48</v>
      </c>
      <c r="H25" s="67">
        <v>48</v>
      </c>
      <c r="I25" s="67">
        <v>0</v>
      </c>
      <c r="J25" s="66">
        <v>47</v>
      </c>
      <c r="K25" s="68">
        <v>45</v>
      </c>
      <c r="L25" s="66">
        <v>2</v>
      </c>
      <c r="M25" s="66">
        <v>1</v>
      </c>
      <c r="N25" s="66">
        <v>3</v>
      </c>
      <c r="O25" s="66">
        <v>-2</v>
      </c>
      <c r="P25" s="66">
        <v>48</v>
      </c>
      <c r="Q25" s="66">
        <v>48</v>
      </c>
      <c r="R25" s="66">
        <v>0</v>
      </c>
    </row>
    <row r="26" spans="1:18" s="61" customFormat="1" ht="19.5" customHeight="1">
      <c r="A26" s="64">
        <v>2</v>
      </c>
      <c r="B26" s="65" t="s">
        <v>171</v>
      </c>
      <c r="C26" s="158">
        <v>42</v>
      </c>
      <c r="D26" s="64">
        <v>2</v>
      </c>
      <c r="E26" s="65" t="s">
        <v>171</v>
      </c>
      <c r="F26" s="158">
        <v>42</v>
      </c>
      <c r="G26" s="66">
        <v>42</v>
      </c>
      <c r="H26" s="67">
        <v>42</v>
      </c>
      <c r="I26" s="67">
        <v>0</v>
      </c>
      <c r="J26" s="66">
        <v>39</v>
      </c>
      <c r="K26" s="66">
        <v>37</v>
      </c>
      <c r="L26" s="66">
        <v>2</v>
      </c>
      <c r="M26" s="66">
        <v>3</v>
      </c>
      <c r="N26" s="66">
        <v>5</v>
      </c>
      <c r="O26" s="66">
        <v>-2</v>
      </c>
      <c r="P26" s="66">
        <v>42</v>
      </c>
      <c r="Q26" s="66">
        <v>42</v>
      </c>
      <c r="R26" s="66">
        <v>0</v>
      </c>
    </row>
    <row r="27" spans="1:18" s="61" customFormat="1" ht="19.5" customHeight="1">
      <c r="A27" s="64">
        <v>3</v>
      </c>
      <c r="B27" s="65" t="s">
        <v>172</v>
      </c>
      <c r="C27" s="158">
        <v>13</v>
      </c>
      <c r="D27" s="64">
        <v>3</v>
      </c>
      <c r="E27" s="65" t="s">
        <v>172</v>
      </c>
      <c r="F27" s="158">
        <v>13</v>
      </c>
      <c r="G27" s="66">
        <v>13</v>
      </c>
      <c r="H27" s="67">
        <v>13</v>
      </c>
      <c r="I27" s="67">
        <v>0</v>
      </c>
      <c r="J27" s="66">
        <v>12</v>
      </c>
      <c r="K27" s="68">
        <v>12</v>
      </c>
      <c r="L27" s="69"/>
      <c r="M27" s="66">
        <v>1</v>
      </c>
      <c r="N27" s="66">
        <v>1</v>
      </c>
      <c r="O27" s="66">
        <v>0</v>
      </c>
      <c r="P27" s="66">
        <v>13</v>
      </c>
      <c r="Q27" s="66">
        <v>13</v>
      </c>
      <c r="R27" s="66">
        <v>0</v>
      </c>
    </row>
    <row r="28" spans="1:18" s="61" customFormat="1" ht="19.5" customHeight="1">
      <c r="A28" s="64">
        <v>4</v>
      </c>
      <c r="B28" s="65" t="s">
        <v>173</v>
      </c>
      <c r="C28" s="158">
        <v>3</v>
      </c>
      <c r="D28" s="64">
        <v>4</v>
      </c>
      <c r="E28" s="65" t="s">
        <v>173</v>
      </c>
      <c r="F28" s="158">
        <v>3</v>
      </c>
      <c r="G28" s="66">
        <v>3</v>
      </c>
      <c r="H28" s="67">
        <v>3</v>
      </c>
      <c r="I28" s="67">
        <v>0</v>
      </c>
      <c r="J28" s="66">
        <v>2</v>
      </c>
      <c r="K28" s="68">
        <v>2</v>
      </c>
      <c r="L28" s="69"/>
      <c r="M28" s="66">
        <v>1</v>
      </c>
      <c r="N28" s="66">
        <v>1</v>
      </c>
      <c r="O28" s="66">
        <v>0</v>
      </c>
      <c r="P28" s="66">
        <v>3</v>
      </c>
      <c r="Q28" s="66">
        <v>3</v>
      </c>
      <c r="R28" s="66">
        <v>0</v>
      </c>
    </row>
    <row r="29" spans="1:18" s="61" customFormat="1" ht="19.5" customHeight="1">
      <c r="A29" s="62">
        <v>3</v>
      </c>
      <c r="B29" s="63" t="s">
        <v>175</v>
      </c>
      <c r="C29" s="158">
        <v>1929</v>
      </c>
      <c r="D29" s="62">
        <v>3</v>
      </c>
      <c r="E29" s="63" t="s">
        <v>175</v>
      </c>
      <c r="F29" s="158">
        <v>1929</v>
      </c>
      <c r="G29" s="59">
        <f aca="true" t="shared" si="4" ref="G29:R29">SUM(G30:G67)</f>
        <v>3993</v>
      </c>
      <c r="H29" s="59">
        <f t="shared" si="4"/>
        <v>3993</v>
      </c>
      <c r="I29" s="59">
        <f t="shared" si="4"/>
        <v>0</v>
      </c>
      <c r="J29" s="59">
        <f t="shared" si="4"/>
        <v>3492</v>
      </c>
      <c r="K29" s="59">
        <f t="shared" si="4"/>
        <v>3492</v>
      </c>
      <c r="L29" s="59">
        <f t="shared" si="4"/>
        <v>0</v>
      </c>
      <c r="M29" s="59">
        <f t="shared" si="4"/>
        <v>501</v>
      </c>
      <c r="N29" s="59">
        <f t="shared" si="4"/>
        <v>501</v>
      </c>
      <c r="O29" s="59">
        <f t="shared" si="4"/>
        <v>0</v>
      </c>
      <c r="P29" s="59">
        <f t="shared" si="4"/>
        <v>3985</v>
      </c>
      <c r="Q29" s="59">
        <f t="shared" si="4"/>
        <v>3985</v>
      </c>
      <c r="R29" s="59">
        <f t="shared" si="4"/>
        <v>0</v>
      </c>
    </row>
    <row r="30" spans="1:18" s="61" customFormat="1" ht="19.5" customHeight="1">
      <c r="A30" s="64">
        <v>1</v>
      </c>
      <c r="B30" s="139" t="s">
        <v>176</v>
      </c>
      <c r="C30" s="158">
        <v>34</v>
      </c>
      <c r="D30" s="64">
        <v>1</v>
      </c>
      <c r="E30" s="72" t="s">
        <v>176</v>
      </c>
      <c r="F30" s="158">
        <v>34</v>
      </c>
      <c r="G30" s="66">
        <v>151</v>
      </c>
      <c r="H30" s="67">
        <v>151</v>
      </c>
      <c r="I30" s="67">
        <v>0</v>
      </c>
      <c r="J30" s="66">
        <v>139</v>
      </c>
      <c r="K30" s="66">
        <v>139</v>
      </c>
      <c r="L30" s="69"/>
      <c r="M30" s="66">
        <v>12</v>
      </c>
      <c r="N30" s="66">
        <v>12</v>
      </c>
      <c r="O30" s="66">
        <v>0</v>
      </c>
      <c r="P30" s="66">
        <v>151</v>
      </c>
      <c r="Q30" s="66">
        <v>151</v>
      </c>
      <c r="R30" s="66">
        <v>0</v>
      </c>
    </row>
    <row r="31" spans="1:18" s="61" customFormat="1" ht="19.5" customHeight="1">
      <c r="A31" s="64">
        <v>2</v>
      </c>
      <c r="B31" s="77" t="s">
        <v>177</v>
      </c>
      <c r="C31" s="158">
        <v>19</v>
      </c>
      <c r="D31" s="64">
        <v>2</v>
      </c>
      <c r="E31" s="65" t="s">
        <v>177</v>
      </c>
      <c r="F31" s="158">
        <v>19</v>
      </c>
      <c r="G31" s="66">
        <v>71</v>
      </c>
      <c r="H31" s="67">
        <v>71</v>
      </c>
      <c r="I31" s="67">
        <v>0</v>
      </c>
      <c r="J31" s="66">
        <v>56</v>
      </c>
      <c r="K31" s="68">
        <v>56</v>
      </c>
      <c r="L31" s="69"/>
      <c r="M31" s="66">
        <v>15</v>
      </c>
      <c r="N31" s="66">
        <v>15</v>
      </c>
      <c r="O31" s="66">
        <v>0</v>
      </c>
      <c r="P31" s="66">
        <v>71</v>
      </c>
      <c r="Q31" s="66">
        <v>71</v>
      </c>
      <c r="R31" s="66">
        <v>0</v>
      </c>
    </row>
    <row r="32" spans="1:18" s="61" customFormat="1" ht="19.5" customHeight="1">
      <c r="A32" s="64">
        <v>3</v>
      </c>
      <c r="B32" s="77" t="s">
        <v>178</v>
      </c>
      <c r="C32" s="158">
        <v>216</v>
      </c>
      <c r="D32" s="64">
        <v>3</v>
      </c>
      <c r="E32" s="65" t="s">
        <v>178</v>
      </c>
      <c r="F32" s="158">
        <v>216</v>
      </c>
      <c r="G32" s="66">
        <v>250</v>
      </c>
      <c r="H32" s="67">
        <v>250</v>
      </c>
      <c r="I32" s="67">
        <v>0</v>
      </c>
      <c r="J32" s="66">
        <v>195</v>
      </c>
      <c r="K32" s="68">
        <v>195</v>
      </c>
      <c r="L32" s="69"/>
      <c r="M32" s="66">
        <v>55</v>
      </c>
      <c r="N32" s="66">
        <v>55</v>
      </c>
      <c r="O32" s="66">
        <v>0</v>
      </c>
      <c r="P32" s="66">
        <v>250</v>
      </c>
      <c r="Q32" s="66">
        <v>250</v>
      </c>
      <c r="R32" s="66">
        <v>0</v>
      </c>
    </row>
    <row r="33" spans="1:18" s="61" customFormat="1" ht="19.5" customHeight="1">
      <c r="A33" s="64">
        <v>4</v>
      </c>
      <c r="B33" s="77" t="s">
        <v>179</v>
      </c>
      <c r="C33" s="158">
        <v>25</v>
      </c>
      <c r="D33" s="64">
        <v>4</v>
      </c>
      <c r="E33" s="65" t="s">
        <v>179</v>
      </c>
      <c r="F33" s="158">
        <v>25</v>
      </c>
      <c r="G33" s="66">
        <v>224</v>
      </c>
      <c r="H33" s="67">
        <v>224</v>
      </c>
      <c r="I33" s="67">
        <v>0</v>
      </c>
      <c r="J33" s="66">
        <v>191</v>
      </c>
      <c r="K33" s="68">
        <v>191</v>
      </c>
      <c r="L33" s="69"/>
      <c r="M33" s="66">
        <v>33</v>
      </c>
      <c r="N33" s="66">
        <v>33</v>
      </c>
      <c r="O33" s="66">
        <v>0</v>
      </c>
      <c r="P33" s="66">
        <v>224</v>
      </c>
      <c r="Q33" s="66">
        <v>224</v>
      </c>
      <c r="R33" s="66">
        <v>0</v>
      </c>
    </row>
    <row r="34" spans="1:18" s="61" customFormat="1" ht="19.5" customHeight="1">
      <c r="A34" s="64">
        <v>5</v>
      </c>
      <c r="B34" s="65" t="s">
        <v>441</v>
      </c>
      <c r="C34" s="158">
        <v>87</v>
      </c>
      <c r="D34" s="64"/>
      <c r="E34" s="65" t="s">
        <v>441</v>
      </c>
      <c r="F34" s="158">
        <v>87</v>
      </c>
      <c r="G34" s="66"/>
      <c r="H34" s="67"/>
      <c r="I34" s="67"/>
      <c r="J34" s="66"/>
      <c r="K34" s="68"/>
      <c r="L34" s="69"/>
      <c r="M34" s="66"/>
      <c r="N34" s="66"/>
      <c r="O34" s="66"/>
      <c r="P34" s="66"/>
      <c r="Q34" s="66"/>
      <c r="R34" s="66"/>
    </row>
    <row r="35" spans="1:18" s="61" customFormat="1" ht="19.5" customHeight="1">
      <c r="A35" s="64">
        <v>6</v>
      </c>
      <c r="B35" s="77" t="s">
        <v>180</v>
      </c>
      <c r="C35" s="158">
        <v>26</v>
      </c>
      <c r="D35" s="64">
        <v>5</v>
      </c>
      <c r="E35" s="65" t="s">
        <v>180</v>
      </c>
      <c r="F35" s="158">
        <v>26</v>
      </c>
      <c r="G35" s="66">
        <v>212</v>
      </c>
      <c r="H35" s="67">
        <v>212</v>
      </c>
      <c r="I35" s="67">
        <v>0</v>
      </c>
      <c r="J35" s="66">
        <v>179</v>
      </c>
      <c r="K35" s="68">
        <v>179</v>
      </c>
      <c r="L35" s="69"/>
      <c r="M35" s="66">
        <v>33</v>
      </c>
      <c r="N35" s="66">
        <v>33</v>
      </c>
      <c r="O35" s="66">
        <v>0</v>
      </c>
      <c r="P35" s="66">
        <v>211</v>
      </c>
      <c r="Q35" s="66">
        <v>211</v>
      </c>
      <c r="R35" s="66">
        <v>0</v>
      </c>
    </row>
    <row r="36" spans="1:18" s="61" customFormat="1" ht="19.5" customHeight="1">
      <c r="A36" s="64">
        <v>7</v>
      </c>
      <c r="B36" s="65" t="s">
        <v>442</v>
      </c>
      <c r="C36" s="158">
        <v>87</v>
      </c>
      <c r="D36" s="64"/>
      <c r="E36" s="65" t="s">
        <v>442</v>
      </c>
      <c r="F36" s="158">
        <v>87</v>
      </c>
      <c r="G36" s="66"/>
      <c r="H36" s="67"/>
      <c r="I36" s="67"/>
      <c r="J36" s="66"/>
      <c r="K36" s="68"/>
      <c r="L36" s="69"/>
      <c r="M36" s="66"/>
      <c r="N36" s="66"/>
      <c r="O36" s="66"/>
      <c r="P36" s="66"/>
      <c r="Q36" s="66"/>
      <c r="R36" s="66"/>
    </row>
    <row r="37" spans="1:18" s="61" customFormat="1" ht="19.5" customHeight="1">
      <c r="A37" s="64">
        <v>8</v>
      </c>
      <c r="B37" s="77" t="s">
        <v>181</v>
      </c>
      <c r="C37" s="158">
        <v>24</v>
      </c>
      <c r="D37" s="64">
        <v>6</v>
      </c>
      <c r="E37" s="65" t="s">
        <v>181</v>
      </c>
      <c r="F37" s="158">
        <v>24</v>
      </c>
      <c r="G37" s="66">
        <v>184</v>
      </c>
      <c r="H37" s="67">
        <v>184</v>
      </c>
      <c r="I37" s="67">
        <v>0</v>
      </c>
      <c r="J37" s="66">
        <v>153</v>
      </c>
      <c r="K37" s="68">
        <v>153</v>
      </c>
      <c r="L37" s="69"/>
      <c r="M37" s="66">
        <v>31</v>
      </c>
      <c r="N37" s="66">
        <v>31</v>
      </c>
      <c r="O37" s="66">
        <v>0</v>
      </c>
      <c r="P37" s="66">
        <v>184</v>
      </c>
      <c r="Q37" s="66">
        <v>184</v>
      </c>
      <c r="R37" s="66">
        <v>0</v>
      </c>
    </row>
    <row r="38" spans="1:18" s="61" customFormat="1" ht="19.5" customHeight="1">
      <c r="A38" s="64">
        <v>9</v>
      </c>
      <c r="B38" s="77" t="s">
        <v>182</v>
      </c>
      <c r="C38" s="158">
        <v>147</v>
      </c>
      <c r="D38" s="64">
        <v>7</v>
      </c>
      <c r="E38" s="65" t="s">
        <v>182</v>
      </c>
      <c r="F38" s="158">
        <v>147</v>
      </c>
      <c r="G38" s="66">
        <v>163</v>
      </c>
      <c r="H38" s="67">
        <v>163</v>
      </c>
      <c r="I38" s="67">
        <v>0</v>
      </c>
      <c r="J38" s="66">
        <v>148</v>
      </c>
      <c r="K38" s="68">
        <v>148</v>
      </c>
      <c r="L38" s="69"/>
      <c r="M38" s="66">
        <v>15</v>
      </c>
      <c r="N38" s="66">
        <v>15</v>
      </c>
      <c r="O38" s="66">
        <v>0</v>
      </c>
      <c r="P38" s="66">
        <v>162</v>
      </c>
      <c r="Q38" s="66">
        <v>162</v>
      </c>
      <c r="R38" s="66">
        <v>0</v>
      </c>
    </row>
    <row r="39" spans="1:18" s="61" customFormat="1" ht="19.5" customHeight="1">
      <c r="A39" s="64">
        <v>10</v>
      </c>
      <c r="B39" s="77" t="s">
        <v>183</v>
      </c>
      <c r="C39" s="158">
        <v>29</v>
      </c>
      <c r="D39" s="64">
        <v>8</v>
      </c>
      <c r="E39" s="65" t="s">
        <v>183</v>
      </c>
      <c r="F39" s="158">
        <v>29</v>
      </c>
      <c r="G39" s="66">
        <v>205</v>
      </c>
      <c r="H39" s="67">
        <v>205</v>
      </c>
      <c r="I39" s="67">
        <v>0</v>
      </c>
      <c r="J39" s="66">
        <v>184</v>
      </c>
      <c r="K39" s="68">
        <v>184</v>
      </c>
      <c r="L39" s="69"/>
      <c r="M39" s="66">
        <v>21</v>
      </c>
      <c r="N39" s="66">
        <v>21</v>
      </c>
      <c r="O39" s="66">
        <v>0</v>
      </c>
      <c r="P39" s="66">
        <v>205</v>
      </c>
      <c r="Q39" s="66">
        <v>205</v>
      </c>
      <c r="R39" s="66">
        <v>0</v>
      </c>
    </row>
    <row r="40" spans="1:18" s="61" customFormat="1" ht="19.5" customHeight="1">
      <c r="A40" s="64">
        <v>11</v>
      </c>
      <c r="B40" s="77" t="s">
        <v>184</v>
      </c>
      <c r="C40" s="158">
        <v>151</v>
      </c>
      <c r="D40" s="64">
        <v>9</v>
      </c>
      <c r="E40" s="65" t="s">
        <v>184</v>
      </c>
      <c r="F40" s="158">
        <v>151</v>
      </c>
      <c r="G40" s="66">
        <v>163</v>
      </c>
      <c r="H40" s="67">
        <v>163</v>
      </c>
      <c r="I40" s="67">
        <v>0</v>
      </c>
      <c r="J40" s="66">
        <v>151</v>
      </c>
      <c r="K40" s="68">
        <v>151</v>
      </c>
      <c r="L40" s="69"/>
      <c r="M40" s="66">
        <v>12</v>
      </c>
      <c r="N40" s="66">
        <v>12</v>
      </c>
      <c r="O40" s="66">
        <v>0</v>
      </c>
      <c r="P40" s="66">
        <v>162</v>
      </c>
      <c r="Q40" s="66">
        <v>162</v>
      </c>
      <c r="R40" s="66">
        <v>0</v>
      </c>
    </row>
    <row r="41" spans="1:18" s="61" customFormat="1" ht="19.5" customHeight="1">
      <c r="A41" s="64">
        <v>12</v>
      </c>
      <c r="B41" s="77" t="s">
        <v>185</v>
      </c>
      <c r="C41" s="158">
        <v>27</v>
      </c>
      <c r="D41" s="64">
        <v>10</v>
      </c>
      <c r="E41" s="65" t="s">
        <v>185</v>
      </c>
      <c r="F41" s="158">
        <v>27</v>
      </c>
      <c r="G41" s="66">
        <v>205</v>
      </c>
      <c r="H41" s="67">
        <v>205</v>
      </c>
      <c r="I41" s="67">
        <v>0</v>
      </c>
      <c r="J41" s="66">
        <v>186</v>
      </c>
      <c r="K41" s="68">
        <v>186</v>
      </c>
      <c r="L41" s="69"/>
      <c r="M41" s="66">
        <v>19</v>
      </c>
      <c r="N41" s="66">
        <v>19</v>
      </c>
      <c r="O41" s="66">
        <v>0</v>
      </c>
      <c r="P41" s="66">
        <v>205</v>
      </c>
      <c r="Q41" s="66">
        <v>205</v>
      </c>
      <c r="R41" s="66">
        <v>0</v>
      </c>
    </row>
    <row r="42" spans="1:18" s="61" customFormat="1" ht="19.5" customHeight="1">
      <c r="A42" s="64">
        <v>13</v>
      </c>
      <c r="B42" s="77" t="s">
        <v>186</v>
      </c>
      <c r="C42" s="158">
        <v>133</v>
      </c>
      <c r="D42" s="64">
        <v>11</v>
      </c>
      <c r="E42" s="65" t="s">
        <v>186</v>
      </c>
      <c r="F42" s="158">
        <v>133</v>
      </c>
      <c r="G42" s="66">
        <v>150</v>
      </c>
      <c r="H42" s="67">
        <v>150</v>
      </c>
      <c r="I42" s="67">
        <v>0</v>
      </c>
      <c r="J42" s="66">
        <v>133</v>
      </c>
      <c r="K42" s="68">
        <v>133</v>
      </c>
      <c r="L42" s="69"/>
      <c r="M42" s="66">
        <v>17</v>
      </c>
      <c r="N42" s="66">
        <v>17</v>
      </c>
      <c r="O42" s="66">
        <v>0</v>
      </c>
      <c r="P42" s="66">
        <v>150</v>
      </c>
      <c r="Q42" s="66">
        <v>150</v>
      </c>
      <c r="R42" s="66">
        <v>0</v>
      </c>
    </row>
    <row r="43" spans="1:18" s="61" customFormat="1" ht="19.5" customHeight="1">
      <c r="A43" s="64">
        <v>13</v>
      </c>
      <c r="B43" s="77" t="s">
        <v>187</v>
      </c>
      <c r="C43" s="158">
        <v>19</v>
      </c>
      <c r="D43" s="64">
        <v>12</v>
      </c>
      <c r="E43" s="65" t="s">
        <v>187</v>
      </c>
      <c r="F43" s="158">
        <v>19</v>
      </c>
      <c r="G43" s="66">
        <v>249</v>
      </c>
      <c r="H43" s="67">
        <v>249</v>
      </c>
      <c r="I43" s="67">
        <v>0</v>
      </c>
      <c r="J43" s="66">
        <v>201</v>
      </c>
      <c r="K43" s="68">
        <v>201</v>
      </c>
      <c r="L43" s="69"/>
      <c r="M43" s="66">
        <v>48</v>
      </c>
      <c r="N43" s="66">
        <v>48</v>
      </c>
      <c r="O43" s="66">
        <v>0</v>
      </c>
      <c r="P43" s="66">
        <v>248</v>
      </c>
      <c r="Q43" s="66">
        <v>248</v>
      </c>
      <c r="R43" s="66">
        <v>0</v>
      </c>
    </row>
    <row r="44" spans="1:18" s="61" customFormat="1" ht="19.5" customHeight="1">
      <c r="A44" s="64">
        <v>15</v>
      </c>
      <c r="B44" s="65" t="s">
        <v>443</v>
      </c>
      <c r="C44" s="158">
        <v>91</v>
      </c>
      <c r="D44" s="64"/>
      <c r="E44" s="65" t="s">
        <v>443</v>
      </c>
      <c r="F44" s="158">
        <v>91</v>
      </c>
      <c r="G44" s="66"/>
      <c r="H44" s="67"/>
      <c r="I44" s="67"/>
      <c r="J44" s="66"/>
      <c r="K44" s="68"/>
      <c r="L44" s="69"/>
      <c r="M44" s="66"/>
      <c r="N44" s="66"/>
      <c r="O44" s="66"/>
      <c r="P44" s="66"/>
      <c r="Q44" s="66"/>
      <c r="R44" s="66"/>
    </row>
    <row r="45" spans="1:18" s="61" customFormat="1" ht="19.5" customHeight="1">
      <c r="A45" s="64">
        <v>16</v>
      </c>
      <c r="B45" s="77" t="s">
        <v>188</v>
      </c>
      <c r="C45" s="158">
        <v>26</v>
      </c>
      <c r="D45" s="64">
        <v>13</v>
      </c>
      <c r="E45" s="65" t="s">
        <v>188</v>
      </c>
      <c r="F45" s="158">
        <v>26</v>
      </c>
      <c r="G45" s="66">
        <v>253</v>
      </c>
      <c r="H45" s="67">
        <v>253</v>
      </c>
      <c r="I45" s="67">
        <v>0</v>
      </c>
      <c r="J45" s="66">
        <v>225</v>
      </c>
      <c r="K45" s="68">
        <v>225</v>
      </c>
      <c r="L45" s="69"/>
      <c r="M45" s="66">
        <v>28</v>
      </c>
      <c r="N45" s="66">
        <v>28</v>
      </c>
      <c r="O45" s="66">
        <v>0</v>
      </c>
      <c r="P45" s="66">
        <v>252</v>
      </c>
      <c r="Q45" s="66">
        <v>252</v>
      </c>
      <c r="R45" s="66">
        <v>0</v>
      </c>
    </row>
    <row r="46" spans="1:18" s="61" customFormat="1" ht="19.5" customHeight="1">
      <c r="A46" s="64">
        <v>17</v>
      </c>
      <c r="B46" s="65" t="s">
        <v>444</v>
      </c>
      <c r="C46" s="158">
        <v>107</v>
      </c>
      <c r="D46" s="64"/>
      <c r="E46" s="65" t="s">
        <v>444</v>
      </c>
      <c r="F46" s="158">
        <v>107</v>
      </c>
      <c r="G46" s="66"/>
      <c r="H46" s="67"/>
      <c r="I46" s="67"/>
      <c r="J46" s="66"/>
      <c r="K46" s="68"/>
      <c r="L46" s="69"/>
      <c r="M46" s="66"/>
      <c r="N46" s="66"/>
      <c r="O46" s="66"/>
      <c r="P46" s="66"/>
      <c r="Q46" s="66"/>
      <c r="R46" s="66"/>
    </row>
    <row r="47" spans="1:18" s="61" customFormat="1" ht="19.5" customHeight="1">
      <c r="A47" s="64">
        <v>18</v>
      </c>
      <c r="B47" s="77" t="s">
        <v>189</v>
      </c>
      <c r="C47" s="158">
        <v>31</v>
      </c>
      <c r="D47" s="64">
        <v>14</v>
      </c>
      <c r="E47" s="65" t="s">
        <v>189</v>
      </c>
      <c r="F47" s="158">
        <v>31</v>
      </c>
      <c r="G47" s="66">
        <v>172</v>
      </c>
      <c r="H47" s="67">
        <v>172</v>
      </c>
      <c r="I47" s="67">
        <v>0</v>
      </c>
      <c r="J47" s="66">
        <v>163</v>
      </c>
      <c r="K47" s="68">
        <v>163</v>
      </c>
      <c r="L47" s="69"/>
      <c r="M47" s="66">
        <v>9</v>
      </c>
      <c r="N47" s="66">
        <v>9</v>
      </c>
      <c r="O47" s="66">
        <v>0</v>
      </c>
      <c r="P47" s="66">
        <v>172</v>
      </c>
      <c r="Q47" s="66">
        <v>172</v>
      </c>
      <c r="R47" s="66">
        <v>0</v>
      </c>
    </row>
    <row r="48" spans="1:18" s="61" customFormat="1" ht="19.5" customHeight="1">
      <c r="A48" s="64">
        <v>19</v>
      </c>
      <c r="B48" s="77" t="s">
        <v>190</v>
      </c>
      <c r="C48" s="158">
        <v>122</v>
      </c>
      <c r="D48" s="64">
        <v>15</v>
      </c>
      <c r="E48" s="65" t="s">
        <v>190</v>
      </c>
      <c r="F48" s="158">
        <v>122</v>
      </c>
      <c r="G48" s="66">
        <v>140</v>
      </c>
      <c r="H48" s="67">
        <v>140</v>
      </c>
      <c r="I48" s="67">
        <v>0</v>
      </c>
      <c r="J48" s="66">
        <v>130</v>
      </c>
      <c r="K48" s="68">
        <v>130</v>
      </c>
      <c r="L48" s="69"/>
      <c r="M48" s="66">
        <v>10</v>
      </c>
      <c r="N48" s="66">
        <v>10</v>
      </c>
      <c r="O48" s="66">
        <v>0</v>
      </c>
      <c r="P48" s="66">
        <v>139</v>
      </c>
      <c r="Q48" s="66">
        <v>139</v>
      </c>
      <c r="R48" s="66">
        <v>0</v>
      </c>
    </row>
    <row r="49" spans="1:18" s="61" customFormat="1" ht="19.5" customHeight="1">
      <c r="A49" s="64">
        <v>20</v>
      </c>
      <c r="B49" s="77" t="s">
        <v>191</v>
      </c>
      <c r="C49" s="158">
        <v>29</v>
      </c>
      <c r="D49" s="64">
        <v>16</v>
      </c>
      <c r="E49" s="65" t="s">
        <v>191</v>
      </c>
      <c r="F49" s="158">
        <v>29</v>
      </c>
      <c r="G49" s="66">
        <v>243</v>
      </c>
      <c r="H49" s="67">
        <v>243</v>
      </c>
      <c r="I49" s="67">
        <v>0</v>
      </c>
      <c r="J49" s="66">
        <v>204</v>
      </c>
      <c r="K49" s="68">
        <v>204</v>
      </c>
      <c r="L49" s="69"/>
      <c r="M49" s="66">
        <v>39</v>
      </c>
      <c r="N49" s="66">
        <v>39</v>
      </c>
      <c r="O49" s="66">
        <v>0</v>
      </c>
      <c r="P49" s="66">
        <v>243</v>
      </c>
      <c r="Q49" s="66">
        <v>243</v>
      </c>
      <c r="R49" s="66">
        <v>0</v>
      </c>
    </row>
    <row r="50" spans="1:18" s="61" customFormat="1" ht="19.5" customHeight="1">
      <c r="A50" s="64">
        <v>21</v>
      </c>
      <c r="B50" s="65" t="s">
        <v>445</v>
      </c>
      <c r="C50" s="158">
        <v>104</v>
      </c>
      <c r="D50" s="64"/>
      <c r="E50" s="65" t="s">
        <v>445</v>
      </c>
      <c r="F50" s="158">
        <v>104</v>
      </c>
      <c r="G50" s="66"/>
      <c r="H50" s="67"/>
      <c r="I50" s="67"/>
      <c r="J50" s="66"/>
      <c r="K50" s="68"/>
      <c r="L50" s="69"/>
      <c r="M50" s="66"/>
      <c r="N50" s="66"/>
      <c r="O50" s="66"/>
      <c r="P50" s="66"/>
      <c r="Q50" s="66"/>
      <c r="R50" s="66"/>
    </row>
    <row r="51" spans="1:18" s="61" customFormat="1" ht="19.5" customHeight="1">
      <c r="A51" s="64">
        <v>22</v>
      </c>
      <c r="B51" s="77" t="s">
        <v>192</v>
      </c>
      <c r="C51" s="158">
        <v>26</v>
      </c>
      <c r="D51" s="64">
        <v>17</v>
      </c>
      <c r="E51" s="65" t="s">
        <v>192</v>
      </c>
      <c r="F51" s="158">
        <v>26</v>
      </c>
      <c r="G51" s="66">
        <v>232</v>
      </c>
      <c r="H51" s="67">
        <v>232</v>
      </c>
      <c r="I51" s="67">
        <v>0</v>
      </c>
      <c r="J51" s="66">
        <v>209</v>
      </c>
      <c r="K51" s="68">
        <v>209</v>
      </c>
      <c r="L51" s="69"/>
      <c r="M51" s="66">
        <v>23</v>
      </c>
      <c r="N51" s="66">
        <v>23</v>
      </c>
      <c r="O51" s="66">
        <v>0</v>
      </c>
      <c r="P51" s="66">
        <v>231</v>
      </c>
      <c r="Q51" s="66">
        <v>231</v>
      </c>
      <c r="R51" s="66">
        <v>0</v>
      </c>
    </row>
    <row r="52" spans="1:18" s="61" customFormat="1" ht="19.5" customHeight="1">
      <c r="A52" s="64">
        <v>23</v>
      </c>
      <c r="B52" s="65" t="s">
        <v>446</v>
      </c>
      <c r="C52" s="158">
        <v>109</v>
      </c>
      <c r="D52" s="64"/>
      <c r="E52" s="65" t="s">
        <v>446</v>
      </c>
      <c r="F52" s="158">
        <v>109</v>
      </c>
      <c r="G52" s="66"/>
      <c r="H52" s="67"/>
      <c r="I52" s="67"/>
      <c r="J52" s="66"/>
      <c r="K52" s="68"/>
      <c r="L52" s="69"/>
      <c r="M52" s="66"/>
      <c r="N52" s="66"/>
      <c r="O52" s="66"/>
      <c r="P52" s="66"/>
      <c r="Q52" s="66"/>
      <c r="R52" s="66"/>
    </row>
    <row r="53" spans="1:18" s="61" customFormat="1" ht="19.5" customHeight="1">
      <c r="A53" s="64">
        <v>24</v>
      </c>
      <c r="B53" s="77" t="s">
        <v>193</v>
      </c>
      <c r="C53" s="158">
        <v>32</v>
      </c>
      <c r="D53" s="64">
        <v>18</v>
      </c>
      <c r="E53" s="65" t="s">
        <v>193</v>
      </c>
      <c r="F53" s="158">
        <v>32</v>
      </c>
      <c r="G53" s="66">
        <v>177</v>
      </c>
      <c r="H53" s="67">
        <v>177</v>
      </c>
      <c r="I53" s="67">
        <v>0</v>
      </c>
      <c r="J53" s="66">
        <v>151</v>
      </c>
      <c r="K53" s="68">
        <v>151</v>
      </c>
      <c r="L53" s="69"/>
      <c r="M53" s="66">
        <v>26</v>
      </c>
      <c r="N53" s="66">
        <v>26</v>
      </c>
      <c r="O53" s="66">
        <v>0</v>
      </c>
      <c r="P53" s="66">
        <v>177</v>
      </c>
      <c r="Q53" s="66">
        <v>177</v>
      </c>
      <c r="R53" s="66">
        <v>0</v>
      </c>
    </row>
    <row r="54" spans="1:18" s="61" customFormat="1" ht="19.5" customHeight="1">
      <c r="A54" s="64">
        <v>25</v>
      </c>
      <c r="B54" s="77" t="s">
        <v>194</v>
      </c>
      <c r="C54" s="158">
        <v>141</v>
      </c>
      <c r="D54" s="64">
        <v>19</v>
      </c>
      <c r="E54" s="65" t="s">
        <v>194</v>
      </c>
      <c r="F54" s="158">
        <v>141</v>
      </c>
      <c r="G54" s="66">
        <v>181</v>
      </c>
      <c r="H54" s="67">
        <v>181</v>
      </c>
      <c r="I54" s="67">
        <v>0</v>
      </c>
      <c r="J54" s="66">
        <v>145</v>
      </c>
      <c r="K54" s="74">
        <v>145</v>
      </c>
      <c r="L54" s="75"/>
      <c r="M54" s="66">
        <v>36</v>
      </c>
      <c r="N54" s="66">
        <v>36</v>
      </c>
      <c r="O54" s="66">
        <v>0</v>
      </c>
      <c r="P54" s="66">
        <v>180</v>
      </c>
      <c r="Q54" s="66">
        <v>180</v>
      </c>
      <c r="R54" s="66">
        <v>0</v>
      </c>
    </row>
    <row r="55" spans="1:18" s="61" customFormat="1" ht="19.5" customHeight="1">
      <c r="A55" s="64">
        <v>26</v>
      </c>
      <c r="B55" s="72" t="s">
        <v>195</v>
      </c>
      <c r="C55" s="158">
        <v>6</v>
      </c>
      <c r="D55" s="64">
        <v>20</v>
      </c>
      <c r="E55" s="72" t="s">
        <v>195</v>
      </c>
      <c r="F55" s="158">
        <v>6</v>
      </c>
      <c r="G55" s="66">
        <v>30</v>
      </c>
      <c r="H55" s="67">
        <v>30</v>
      </c>
      <c r="I55" s="67">
        <v>0</v>
      </c>
      <c r="J55" s="66">
        <v>29</v>
      </c>
      <c r="K55" s="68">
        <v>29</v>
      </c>
      <c r="L55" s="69"/>
      <c r="M55" s="66">
        <v>1</v>
      </c>
      <c r="N55" s="66">
        <v>1</v>
      </c>
      <c r="O55" s="66">
        <v>0</v>
      </c>
      <c r="P55" s="66">
        <v>30</v>
      </c>
      <c r="Q55" s="66">
        <v>30</v>
      </c>
      <c r="R55" s="66">
        <v>0</v>
      </c>
    </row>
    <row r="56" spans="1:18" s="61" customFormat="1" ht="19.5" customHeight="1">
      <c r="A56" s="64">
        <v>27</v>
      </c>
      <c r="B56" s="72" t="s">
        <v>197</v>
      </c>
      <c r="C56" s="158">
        <v>6</v>
      </c>
      <c r="D56" s="64">
        <v>21</v>
      </c>
      <c r="E56" s="72" t="s">
        <v>197</v>
      </c>
      <c r="F56" s="158">
        <v>6</v>
      </c>
      <c r="G56" s="66">
        <v>17</v>
      </c>
      <c r="H56" s="67">
        <v>17</v>
      </c>
      <c r="I56" s="67">
        <v>0</v>
      </c>
      <c r="J56" s="66">
        <v>16</v>
      </c>
      <c r="K56" s="68">
        <v>16</v>
      </c>
      <c r="L56" s="69"/>
      <c r="M56" s="66">
        <v>1</v>
      </c>
      <c r="N56" s="66">
        <v>1</v>
      </c>
      <c r="O56" s="66">
        <v>0</v>
      </c>
      <c r="P56" s="66">
        <v>17</v>
      </c>
      <c r="Q56" s="66">
        <v>17</v>
      </c>
      <c r="R56" s="66">
        <v>0</v>
      </c>
    </row>
    <row r="57" spans="1:18" s="61" customFormat="1" ht="19.5" customHeight="1">
      <c r="A57" s="64">
        <v>28</v>
      </c>
      <c r="B57" s="72" t="s">
        <v>199</v>
      </c>
      <c r="C57" s="158">
        <v>7</v>
      </c>
      <c r="D57" s="64">
        <v>22</v>
      </c>
      <c r="E57" s="72" t="s">
        <v>199</v>
      </c>
      <c r="F57" s="158">
        <v>7</v>
      </c>
      <c r="G57" s="66">
        <v>21</v>
      </c>
      <c r="H57" s="67">
        <v>21</v>
      </c>
      <c r="I57" s="67">
        <v>0</v>
      </c>
      <c r="J57" s="66">
        <v>21</v>
      </c>
      <c r="K57" s="68">
        <v>21</v>
      </c>
      <c r="L57" s="69"/>
      <c r="M57" s="66">
        <v>0</v>
      </c>
      <c r="N57" s="66">
        <v>0</v>
      </c>
      <c r="O57" s="66">
        <v>0</v>
      </c>
      <c r="P57" s="66">
        <v>21</v>
      </c>
      <c r="Q57" s="66">
        <v>21</v>
      </c>
      <c r="R57" s="66">
        <v>0</v>
      </c>
    </row>
    <row r="58" spans="1:18" s="61" customFormat="1" ht="19.5" customHeight="1">
      <c r="A58" s="64">
        <v>29</v>
      </c>
      <c r="B58" s="72" t="s">
        <v>200</v>
      </c>
      <c r="C58" s="158">
        <v>7</v>
      </c>
      <c r="D58" s="64">
        <v>23</v>
      </c>
      <c r="E58" s="72" t="s">
        <v>200</v>
      </c>
      <c r="F58" s="158">
        <v>7</v>
      </c>
      <c r="G58" s="66">
        <v>26</v>
      </c>
      <c r="H58" s="67">
        <v>26</v>
      </c>
      <c r="I58" s="67">
        <v>0</v>
      </c>
      <c r="J58" s="66">
        <v>25</v>
      </c>
      <c r="K58" s="68">
        <v>25</v>
      </c>
      <c r="L58" s="76"/>
      <c r="M58" s="66">
        <v>1</v>
      </c>
      <c r="N58" s="66">
        <v>1</v>
      </c>
      <c r="O58" s="66">
        <v>0</v>
      </c>
      <c r="P58" s="66">
        <v>26</v>
      </c>
      <c r="Q58" s="66">
        <v>26</v>
      </c>
      <c r="R58" s="66">
        <v>0</v>
      </c>
    </row>
    <row r="59" spans="1:18" s="61" customFormat="1" ht="19.5" customHeight="1">
      <c r="A59" s="64">
        <v>30</v>
      </c>
      <c r="B59" s="72" t="s">
        <v>201</v>
      </c>
      <c r="C59" s="158">
        <v>6</v>
      </c>
      <c r="D59" s="64">
        <v>24</v>
      </c>
      <c r="E59" s="72" t="s">
        <v>201</v>
      </c>
      <c r="F59" s="158">
        <v>6</v>
      </c>
      <c r="G59" s="66">
        <v>35</v>
      </c>
      <c r="H59" s="67">
        <v>35</v>
      </c>
      <c r="I59" s="67">
        <v>0</v>
      </c>
      <c r="J59" s="66">
        <v>35</v>
      </c>
      <c r="K59" s="68">
        <v>35</v>
      </c>
      <c r="L59" s="76"/>
      <c r="M59" s="66">
        <v>0</v>
      </c>
      <c r="N59" s="66">
        <v>0</v>
      </c>
      <c r="O59" s="66">
        <v>0</v>
      </c>
      <c r="P59" s="66">
        <v>35</v>
      </c>
      <c r="Q59" s="66">
        <v>35</v>
      </c>
      <c r="R59" s="66">
        <v>0</v>
      </c>
    </row>
    <row r="60" spans="1:18" s="61" customFormat="1" ht="19.5" customHeight="1">
      <c r="A60" s="64">
        <v>31</v>
      </c>
      <c r="B60" s="72" t="s">
        <v>202</v>
      </c>
      <c r="C60" s="158">
        <v>7</v>
      </c>
      <c r="D60" s="64">
        <v>25</v>
      </c>
      <c r="E60" s="72" t="s">
        <v>202</v>
      </c>
      <c r="F60" s="158">
        <v>7</v>
      </c>
      <c r="G60" s="66">
        <v>40</v>
      </c>
      <c r="H60" s="67">
        <v>40</v>
      </c>
      <c r="I60" s="67">
        <v>0</v>
      </c>
      <c r="J60" s="66">
        <v>35</v>
      </c>
      <c r="K60" s="68">
        <v>35</v>
      </c>
      <c r="L60" s="69"/>
      <c r="M60" s="66">
        <v>5</v>
      </c>
      <c r="N60" s="66">
        <v>5</v>
      </c>
      <c r="O60" s="66">
        <v>0</v>
      </c>
      <c r="P60" s="66">
        <v>40</v>
      </c>
      <c r="Q60" s="66">
        <v>40</v>
      </c>
      <c r="R60" s="66">
        <v>0</v>
      </c>
    </row>
    <row r="61" spans="1:18" s="61" customFormat="1" ht="19.5" customHeight="1">
      <c r="A61" s="64">
        <v>32</v>
      </c>
      <c r="B61" s="72" t="s">
        <v>203</v>
      </c>
      <c r="C61" s="158">
        <v>7</v>
      </c>
      <c r="D61" s="64">
        <v>26</v>
      </c>
      <c r="E61" s="72" t="s">
        <v>203</v>
      </c>
      <c r="F61" s="158">
        <v>7</v>
      </c>
      <c r="G61" s="66">
        <v>38</v>
      </c>
      <c r="H61" s="67">
        <v>38</v>
      </c>
      <c r="I61" s="67">
        <v>0</v>
      </c>
      <c r="J61" s="66">
        <v>37</v>
      </c>
      <c r="K61" s="68">
        <v>37</v>
      </c>
      <c r="L61" s="69"/>
      <c r="M61" s="66">
        <v>1</v>
      </c>
      <c r="N61" s="66">
        <v>1</v>
      </c>
      <c r="O61" s="66">
        <v>0</v>
      </c>
      <c r="P61" s="66">
        <v>38</v>
      </c>
      <c r="Q61" s="66">
        <v>38</v>
      </c>
      <c r="R61" s="66">
        <v>0</v>
      </c>
    </row>
    <row r="62" spans="1:18" s="61" customFormat="1" ht="19.5" customHeight="1">
      <c r="A62" s="64">
        <v>33</v>
      </c>
      <c r="B62" s="72" t="s">
        <v>204</v>
      </c>
      <c r="C62" s="158">
        <v>7</v>
      </c>
      <c r="D62" s="64">
        <v>27</v>
      </c>
      <c r="E62" s="72" t="s">
        <v>204</v>
      </c>
      <c r="F62" s="158">
        <v>7</v>
      </c>
      <c r="G62" s="66">
        <v>24</v>
      </c>
      <c r="H62" s="67">
        <v>24</v>
      </c>
      <c r="I62" s="67">
        <v>0</v>
      </c>
      <c r="J62" s="66">
        <v>23</v>
      </c>
      <c r="K62" s="68">
        <v>23</v>
      </c>
      <c r="L62" s="69"/>
      <c r="M62" s="66">
        <v>1</v>
      </c>
      <c r="N62" s="66">
        <v>1</v>
      </c>
      <c r="O62" s="66">
        <v>0</v>
      </c>
      <c r="P62" s="66">
        <v>24</v>
      </c>
      <c r="Q62" s="66">
        <v>24</v>
      </c>
      <c r="R62" s="66">
        <v>0</v>
      </c>
    </row>
    <row r="63" spans="1:18" s="61" customFormat="1" ht="19.5" customHeight="1">
      <c r="A63" s="64">
        <v>34</v>
      </c>
      <c r="B63" s="72" t="s">
        <v>205</v>
      </c>
      <c r="C63" s="158">
        <v>7</v>
      </c>
      <c r="D63" s="64">
        <v>28</v>
      </c>
      <c r="E63" s="72" t="s">
        <v>205</v>
      </c>
      <c r="F63" s="158">
        <v>7</v>
      </c>
      <c r="G63" s="66">
        <v>27</v>
      </c>
      <c r="H63" s="67">
        <v>27</v>
      </c>
      <c r="I63" s="67">
        <v>0</v>
      </c>
      <c r="J63" s="66">
        <v>24</v>
      </c>
      <c r="K63" s="68">
        <v>24</v>
      </c>
      <c r="L63" s="69"/>
      <c r="M63" s="66">
        <v>3</v>
      </c>
      <c r="N63" s="66">
        <v>3</v>
      </c>
      <c r="O63" s="66">
        <v>0</v>
      </c>
      <c r="P63" s="66">
        <v>27</v>
      </c>
      <c r="Q63" s="66">
        <v>27</v>
      </c>
      <c r="R63" s="66">
        <v>0</v>
      </c>
    </row>
    <row r="64" spans="1:18" s="61" customFormat="1" ht="19.5" customHeight="1">
      <c r="A64" s="64">
        <v>35</v>
      </c>
      <c r="B64" s="72" t="s">
        <v>206</v>
      </c>
      <c r="C64" s="158">
        <v>6</v>
      </c>
      <c r="D64" s="64">
        <v>29</v>
      </c>
      <c r="E64" s="72" t="s">
        <v>206</v>
      </c>
      <c r="F64" s="158">
        <v>6</v>
      </c>
      <c r="G64" s="66">
        <v>30</v>
      </c>
      <c r="H64" s="67">
        <v>30</v>
      </c>
      <c r="I64" s="67">
        <v>0</v>
      </c>
      <c r="J64" s="66">
        <v>29</v>
      </c>
      <c r="K64" s="73">
        <v>29</v>
      </c>
      <c r="L64" s="69"/>
      <c r="M64" s="66">
        <v>1</v>
      </c>
      <c r="N64" s="66">
        <v>1</v>
      </c>
      <c r="O64" s="66">
        <v>0</v>
      </c>
      <c r="P64" s="66">
        <v>30</v>
      </c>
      <c r="Q64" s="66">
        <v>30</v>
      </c>
      <c r="R64" s="66">
        <v>0</v>
      </c>
    </row>
    <row r="65" spans="1:18" s="61" customFormat="1" ht="19.5" customHeight="1">
      <c r="A65" s="64">
        <v>36</v>
      </c>
      <c r="B65" s="72" t="s">
        <v>207</v>
      </c>
      <c r="C65" s="158">
        <v>7</v>
      </c>
      <c r="D65" s="64">
        <v>30</v>
      </c>
      <c r="E65" s="72" t="s">
        <v>207</v>
      </c>
      <c r="F65" s="158">
        <v>7</v>
      </c>
      <c r="G65" s="66">
        <v>24</v>
      </c>
      <c r="H65" s="67">
        <v>24</v>
      </c>
      <c r="I65" s="67">
        <v>0</v>
      </c>
      <c r="J65" s="66">
        <v>23</v>
      </c>
      <c r="K65" s="68">
        <v>23</v>
      </c>
      <c r="L65" s="69"/>
      <c r="M65" s="66">
        <v>1</v>
      </c>
      <c r="N65" s="66">
        <v>1</v>
      </c>
      <c r="O65" s="66">
        <v>0</v>
      </c>
      <c r="P65" s="66">
        <v>24</v>
      </c>
      <c r="Q65" s="66">
        <v>24</v>
      </c>
      <c r="R65" s="66">
        <v>0</v>
      </c>
    </row>
    <row r="66" spans="1:18" s="61" customFormat="1" ht="19.5" customHeight="1">
      <c r="A66" s="64">
        <v>37</v>
      </c>
      <c r="B66" s="72" t="s">
        <v>208</v>
      </c>
      <c r="C66" s="158">
        <v>7</v>
      </c>
      <c r="D66" s="64">
        <v>31</v>
      </c>
      <c r="E66" s="72" t="s">
        <v>208</v>
      </c>
      <c r="F66" s="158">
        <v>7</v>
      </c>
      <c r="G66" s="66">
        <v>22</v>
      </c>
      <c r="H66" s="67">
        <v>22</v>
      </c>
      <c r="I66" s="67">
        <v>0</v>
      </c>
      <c r="J66" s="66">
        <v>20</v>
      </c>
      <c r="K66" s="68">
        <v>20</v>
      </c>
      <c r="L66" s="69"/>
      <c r="M66" s="66">
        <v>2</v>
      </c>
      <c r="N66" s="66">
        <v>2</v>
      </c>
      <c r="O66" s="66">
        <v>0</v>
      </c>
      <c r="P66" s="66">
        <v>22</v>
      </c>
      <c r="Q66" s="66">
        <v>22</v>
      </c>
      <c r="R66" s="66">
        <v>0</v>
      </c>
    </row>
    <row r="67" spans="1:18" s="61" customFormat="1" ht="19.5" customHeight="1">
      <c r="A67" s="64">
        <v>38</v>
      </c>
      <c r="B67" s="72" t="s">
        <v>209</v>
      </c>
      <c r="C67" s="158">
        <v>7</v>
      </c>
      <c r="D67" s="64">
        <v>32</v>
      </c>
      <c r="E67" s="72" t="s">
        <v>209</v>
      </c>
      <c r="F67" s="158">
        <v>7</v>
      </c>
      <c r="G67" s="66">
        <v>34</v>
      </c>
      <c r="H67" s="67">
        <v>34</v>
      </c>
      <c r="I67" s="67">
        <v>0</v>
      </c>
      <c r="J67" s="66">
        <v>32</v>
      </c>
      <c r="K67" s="66">
        <v>32</v>
      </c>
      <c r="L67" s="69"/>
      <c r="M67" s="66">
        <v>2</v>
      </c>
      <c r="N67" s="66">
        <v>2</v>
      </c>
      <c r="O67" s="66">
        <v>0</v>
      </c>
      <c r="P67" s="66">
        <v>34</v>
      </c>
      <c r="Q67" s="69">
        <v>34</v>
      </c>
      <c r="R67" s="66">
        <v>0</v>
      </c>
    </row>
    <row r="68" spans="1:18" s="61" customFormat="1" ht="19.5" customHeight="1">
      <c r="A68" s="62">
        <v>4</v>
      </c>
      <c r="B68" s="63" t="s">
        <v>210</v>
      </c>
      <c r="C68" s="158">
        <v>45</v>
      </c>
      <c r="D68" s="62">
        <v>4</v>
      </c>
      <c r="E68" s="63" t="s">
        <v>210</v>
      </c>
      <c r="F68" s="158">
        <v>45</v>
      </c>
      <c r="G68" s="59">
        <f aca="true" t="shared" si="5" ref="G68:R68">SUM(G69:G71)</f>
        <v>49</v>
      </c>
      <c r="H68" s="59">
        <f t="shared" si="5"/>
        <v>49</v>
      </c>
      <c r="I68" s="59">
        <f t="shared" si="5"/>
        <v>0</v>
      </c>
      <c r="J68" s="59">
        <f t="shared" si="5"/>
        <v>45</v>
      </c>
      <c r="K68" s="59">
        <f t="shared" si="5"/>
        <v>45</v>
      </c>
      <c r="L68" s="59">
        <f t="shared" si="5"/>
        <v>0</v>
      </c>
      <c r="M68" s="59">
        <f t="shared" si="5"/>
        <v>4</v>
      </c>
      <c r="N68" s="59">
        <f t="shared" si="5"/>
        <v>4</v>
      </c>
      <c r="O68" s="59">
        <f t="shared" si="5"/>
        <v>0</v>
      </c>
      <c r="P68" s="59">
        <f t="shared" si="5"/>
        <v>49</v>
      </c>
      <c r="Q68" s="59">
        <f t="shared" si="5"/>
        <v>49</v>
      </c>
      <c r="R68" s="59">
        <f t="shared" si="5"/>
        <v>0</v>
      </c>
    </row>
    <row r="69" spans="1:18" s="61" customFormat="1" ht="19.5" customHeight="1">
      <c r="A69" s="64">
        <v>1</v>
      </c>
      <c r="B69" s="65" t="s">
        <v>121</v>
      </c>
      <c r="C69" s="158">
        <v>13</v>
      </c>
      <c r="D69" s="64">
        <v>1</v>
      </c>
      <c r="E69" s="65" t="s">
        <v>121</v>
      </c>
      <c r="F69" s="158">
        <v>13</v>
      </c>
      <c r="G69" s="66">
        <v>14</v>
      </c>
      <c r="H69" s="67">
        <v>14</v>
      </c>
      <c r="I69" s="67">
        <v>0</v>
      </c>
      <c r="J69" s="66">
        <v>13</v>
      </c>
      <c r="K69" s="68">
        <v>13</v>
      </c>
      <c r="L69" s="66"/>
      <c r="M69" s="66">
        <v>1</v>
      </c>
      <c r="N69" s="66">
        <v>1</v>
      </c>
      <c r="O69" s="66">
        <v>0</v>
      </c>
      <c r="P69" s="66">
        <v>14</v>
      </c>
      <c r="Q69" s="69">
        <v>14</v>
      </c>
      <c r="R69" s="66">
        <v>0</v>
      </c>
    </row>
    <row r="70" spans="1:18" s="61" customFormat="1" ht="19.5" customHeight="1">
      <c r="A70" s="64">
        <v>2</v>
      </c>
      <c r="B70" s="65" t="s">
        <v>122</v>
      </c>
      <c r="C70" s="158">
        <v>18</v>
      </c>
      <c r="D70" s="64">
        <v>2</v>
      </c>
      <c r="E70" s="65" t="s">
        <v>122</v>
      </c>
      <c r="F70" s="158">
        <v>18</v>
      </c>
      <c r="G70" s="66">
        <v>21</v>
      </c>
      <c r="H70" s="67">
        <v>21</v>
      </c>
      <c r="I70" s="67">
        <v>0</v>
      </c>
      <c r="J70" s="66">
        <v>18</v>
      </c>
      <c r="K70" s="68">
        <v>18</v>
      </c>
      <c r="L70" s="66"/>
      <c r="M70" s="66">
        <v>3</v>
      </c>
      <c r="N70" s="66">
        <v>3</v>
      </c>
      <c r="O70" s="66">
        <v>0</v>
      </c>
      <c r="P70" s="66">
        <v>21</v>
      </c>
      <c r="Q70" s="69">
        <v>21</v>
      </c>
      <c r="R70" s="66">
        <v>0</v>
      </c>
    </row>
    <row r="71" spans="1:18" s="61" customFormat="1" ht="19.5" customHeight="1">
      <c r="A71" s="64">
        <v>3</v>
      </c>
      <c r="B71" s="65" t="s">
        <v>119</v>
      </c>
      <c r="C71" s="158">
        <v>14</v>
      </c>
      <c r="D71" s="64">
        <v>3</v>
      </c>
      <c r="E71" s="65" t="s">
        <v>119</v>
      </c>
      <c r="F71" s="158">
        <v>14</v>
      </c>
      <c r="G71" s="66">
        <v>14</v>
      </c>
      <c r="H71" s="67">
        <v>14</v>
      </c>
      <c r="I71" s="67">
        <v>0</v>
      </c>
      <c r="J71" s="66">
        <v>14</v>
      </c>
      <c r="K71" s="66">
        <v>14</v>
      </c>
      <c r="L71" s="66"/>
      <c r="M71" s="66">
        <v>0</v>
      </c>
      <c r="N71" s="66">
        <v>0</v>
      </c>
      <c r="O71" s="66">
        <v>0</v>
      </c>
      <c r="P71" s="66">
        <v>14</v>
      </c>
      <c r="Q71" s="69">
        <v>14</v>
      </c>
      <c r="R71" s="66">
        <v>0</v>
      </c>
    </row>
    <row r="72" spans="1:18" s="61" customFormat="1" ht="19.5" customHeight="1">
      <c r="A72" s="62" t="s">
        <v>211</v>
      </c>
      <c r="B72" s="63" t="s">
        <v>212</v>
      </c>
      <c r="C72" s="158">
        <v>663</v>
      </c>
      <c r="D72" s="62" t="s">
        <v>211</v>
      </c>
      <c r="E72" s="63" t="s">
        <v>212</v>
      </c>
      <c r="F72" s="158">
        <v>663</v>
      </c>
      <c r="G72" s="59">
        <f aca="true" t="shared" si="6" ref="G72:R72">G73+G91</f>
        <v>689</v>
      </c>
      <c r="H72" s="59">
        <f t="shared" si="6"/>
        <v>683</v>
      </c>
      <c r="I72" s="59">
        <f t="shared" si="6"/>
        <v>6</v>
      </c>
      <c r="J72" s="59">
        <f t="shared" si="6"/>
        <v>648</v>
      </c>
      <c r="K72" s="59">
        <f t="shared" si="6"/>
        <v>639</v>
      </c>
      <c r="L72" s="59">
        <f t="shared" si="6"/>
        <v>9</v>
      </c>
      <c r="M72" s="59">
        <f t="shared" si="6"/>
        <v>37</v>
      </c>
      <c r="N72" s="59">
        <f t="shared" si="6"/>
        <v>40</v>
      </c>
      <c r="O72" s="59">
        <f t="shared" si="6"/>
        <v>-3</v>
      </c>
      <c r="P72" s="59">
        <f t="shared" si="6"/>
        <v>686</v>
      </c>
      <c r="Q72" s="59">
        <f t="shared" si="6"/>
        <v>680</v>
      </c>
      <c r="R72" s="59">
        <f t="shared" si="6"/>
        <v>6</v>
      </c>
    </row>
    <row r="73" spans="1:18" s="61" customFormat="1" ht="19.5" customHeight="1">
      <c r="A73" s="62">
        <v>1</v>
      </c>
      <c r="B73" s="63" t="s">
        <v>213</v>
      </c>
      <c r="C73" s="158">
        <v>410</v>
      </c>
      <c r="D73" s="62">
        <v>1</v>
      </c>
      <c r="E73" s="63" t="s">
        <v>213</v>
      </c>
      <c r="F73" s="158">
        <v>410</v>
      </c>
      <c r="G73" s="59">
        <f aca="true" t="shared" si="7" ref="G73:R73">SUM(G74:G90)</f>
        <v>421</v>
      </c>
      <c r="H73" s="59">
        <f t="shared" si="7"/>
        <v>415</v>
      </c>
      <c r="I73" s="59">
        <f t="shared" si="7"/>
        <v>6</v>
      </c>
      <c r="J73" s="59">
        <f t="shared" si="7"/>
        <v>404</v>
      </c>
      <c r="K73" s="59">
        <f t="shared" si="7"/>
        <v>395</v>
      </c>
      <c r="L73" s="59">
        <f t="shared" si="7"/>
        <v>9</v>
      </c>
      <c r="M73" s="59">
        <f t="shared" si="7"/>
        <v>17</v>
      </c>
      <c r="N73" s="59">
        <f t="shared" si="7"/>
        <v>20</v>
      </c>
      <c r="O73" s="59">
        <f t="shared" si="7"/>
        <v>-3</v>
      </c>
      <c r="P73" s="59">
        <f t="shared" si="7"/>
        <v>418</v>
      </c>
      <c r="Q73" s="59">
        <f t="shared" si="7"/>
        <v>412</v>
      </c>
      <c r="R73" s="59">
        <f t="shared" si="7"/>
        <v>6</v>
      </c>
    </row>
    <row r="74" spans="1:18" s="61" customFormat="1" ht="19.5" customHeight="1">
      <c r="A74" s="64">
        <v>1</v>
      </c>
      <c r="B74" s="65" t="s">
        <v>214</v>
      </c>
      <c r="C74" s="158">
        <v>108</v>
      </c>
      <c r="D74" s="64">
        <v>1</v>
      </c>
      <c r="E74" s="77" t="s">
        <v>214</v>
      </c>
      <c r="F74" s="158">
        <v>108</v>
      </c>
      <c r="G74" s="66">
        <v>108</v>
      </c>
      <c r="H74" s="67">
        <v>108</v>
      </c>
      <c r="I74" s="67">
        <v>0</v>
      </c>
      <c r="J74" s="69">
        <v>104</v>
      </c>
      <c r="K74" s="68">
        <v>104</v>
      </c>
      <c r="L74" s="69"/>
      <c r="M74" s="66">
        <v>4</v>
      </c>
      <c r="N74" s="66">
        <v>4</v>
      </c>
      <c r="O74" s="66">
        <v>0</v>
      </c>
      <c r="P74" s="66">
        <v>108</v>
      </c>
      <c r="Q74" s="66">
        <v>108</v>
      </c>
      <c r="R74" s="66">
        <v>0</v>
      </c>
    </row>
    <row r="75" spans="1:18" s="61" customFormat="1" ht="19.5" customHeight="1">
      <c r="A75" s="64">
        <v>2</v>
      </c>
      <c r="B75" s="65" t="s">
        <v>217</v>
      </c>
      <c r="C75" s="158">
        <v>87</v>
      </c>
      <c r="D75" s="64">
        <v>2</v>
      </c>
      <c r="E75" s="77" t="s">
        <v>217</v>
      </c>
      <c r="F75" s="158">
        <v>87</v>
      </c>
      <c r="G75" s="66">
        <v>87</v>
      </c>
      <c r="H75" s="67">
        <v>85</v>
      </c>
      <c r="I75" s="67">
        <v>2</v>
      </c>
      <c r="J75" s="69">
        <v>85</v>
      </c>
      <c r="K75" s="68">
        <v>81</v>
      </c>
      <c r="L75" s="66">
        <v>4</v>
      </c>
      <c r="M75" s="66">
        <v>2</v>
      </c>
      <c r="N75" s="66">
        <v>4</v>
      </c>
      <c r="O75" s="66">
        <v>-2</v>
      </c>
      <c r="P75" s="66">
        <v>85</v>
      </c>
      <c r="Q75" s="66">
        <v>83</v>
      </c>
      <c r="R75" s="66">
        <v>2</v>
      </c>
    </row>
    <row r="76" spans="1:18" s="61" customFormat="1" ht="19.5" customHeight="1">
      <c r="A76" s="64"/>
      <c r="B76" s="65" t="s">
        <v>218</v>
      </c>
      <c r="C76" s="158">
        <v>3</v>
      </c>
      <c r="D76" s="64"/>
      <c r="E76" s="65" t="s">
        <v>218</v>
      </c>
      <c r="F76" s="158">
        <v>3</v>
      </c>
      <c r="G76" s="66">
        <v>3</v>
      </c>
      <c r="H76" s="67">
        <v>3</v>
      </c>
      <c r="I76" s="67">
        <v>0</v>
      </c>
      <c r="J76" s="69">
        <v>3</v>
      </c>
      <c r="K76" s="68">
        <v>3</v>
      </c>
      <c r="L76" s="69"/>
      <c r="M76" s="66">
        <v>0</v>
      </c>
      <c r="N76" s="66">
        <v>0</v>
      </c>
      <c r="O76" s="66">
        <v>0</v>
      </c>
      <c r="P76" s="66">
        <v>3</v>
      </c>
      <c r="Q76" s="66">
        <v>3</v>
      </c>
      <c r="R76" s="66">
        <v>0</v>
      </c>
    </row>
    <row r="77" spans="1:18" s="61" customFormat="1" ht="19.5" customHeight="1">
      <c r="A77" s="64"/>
      <c r="B77" s="65" t="s">
        <v>219</v>
      </c>
      <c r="C77" s="158">
        <v>4</v>
      </c>
      <c r="D77" s="64"/>
      <c r="E77" s="65" t="s">
        <v>219</v>
      </c>
      <c r="F77" s="158">
        <v>4</v>
      </c>
      <c r="G77" s="66">
        <v>4</v>
      </c>
      <c r="H77" s="67">
        <v>4</v>
      </c>
      <c r="I77" s="67">
        <v>0</v>
      </c>
      <c r="J77" s="69">
        <v>4</v>
      </c>
      <c r="K77" s="68">
        <v>4</v>
      </c>
      <c r="L77" s="69"/>
      <c r="M77" s="66">
        <v>0</v>
      </c>
      <c r="N77" s="66">
        <v>0</v>
      </c>
      <c r="O77" s="66">
        <v>0</v>
      </c>
      <c r="P77" s="66">
        <v>4</v>
      </c>
      <c r="Q77" s="66">
        <v>4</v>
      </c>
      <c r="R77" s="66">
        <v>0</v>
      </c>
    </row>
    <row r="78" spans="1:18" s="61" customFormat="1" ht="19.5" customHeight="1">
      <c r="A78" s="64"/>
      <c r="B78" s="65" t="s">
        <v>220</v>
      </c>
      <c r="C78" s="158">
        <v>10</v>
      </c>
      <c r="D78" s="64"/>
      <c r="E78" s="65" t="s">
        <v>220</v>
      </c>
      <c r="F78" s="158">
        <v>10</v>
      </c>
      <c r="G78" s="66">
        <v>10</v>
      </c>
      <c r="H78" s="67">
        <v>10</v>
      </c>
      <c r="I78" s="67">
        <v>0</v>
      </c>
      <c r="J78" s="69">
        <v>10</v>
      </c>
      <c r="K78" s="68">
        <v>9</v>
      </c>
      <c r="L78" s="66">
        <v>1</v>
      </c>
      <c r="M78" s="66">
        <v>0</v>
      </c>
      <c r="N78" s="66">
        <v>1</v>
      </c>
      <c r="O78" s="66">
        <v>-1</v>
      </c>
      <c r="P78" s="66">
        <v>10</v>
      </c>
      <c r="Q78" s="66">
        <v>10</v>
      </c>
      <c r="R78" s="66">
        <v>0</v>
      </c>
    </row>
    <row r="79" spans="1:18" s="61" customFormat="1" ht="19.5" customHeight="1">
      <c r="A79" s="64">
        <v>3</v>
      </c>
      <c r="B79" s="65" t="s">
        <v>221</v>
      </c>
      <c r="C79" s="158">
        <v>22</v>
      </c>
      <c r="D79" s="64">
        <v>3</v>
      </c>
      <c r="E79" s="65" t="s">
        <v>221</v>
      </c>
      <c r="F79" s="158">
        <v>22</v>
      </c>
      <c r="G79" s="66">
        <v>23</v>
      </c>
      <c r="H79" s="67">
        <v>22</v>
      </c>
      <c r="I79" s="67">
        <v>1</v>
      </c>
      <c r="J79" s="69">
        <v>22</v>
      </c>
      <c r="K79" s="68">
        <v>21</v>
      </c>
      <c r="L79" s="66">
        <v>1</v>
      </c>
      <c r="M79" s="66">
        <v>1</v>
      </c>
      <c r="N79" s="66">
        <v>1</v>
      </c>
      <c r="O79" s="66">
        <v>0</v>
      </c>
      <c r="P79" s="66">
        <v>23</v>
      </c>
      <c r="Q79" s="66">
        <v>22</v>
      </c>
      <c r="R79" s="66">
        <v>1</v>
      </c>
    </row>
    <row r="80" spans="1:18" s="61" customFormat="1" ht="19.5" customHeight="1">
      <c r="A80" s="64">
        <v>4</v>
      </c>
      <c r="B80" s="65" t="s">
        <v>222</v>
      </c>
      <c r="C80" s="158">
        <v>36</v>
      </c>
      <c r="D80" s="64">
        <v>4</v>
      </c>
      <c r="E80" s="65" t="s">
        <v>222</v>
      </c>
      <c r="F80" s="158">
        <v>36</v>
      </c>
      <c r="G80" s="66">
        <v>39</v>
      </c>
      <c r="H80" s="67">
        <v>39</v>
      </c>
      <c r="I80" s="67">
        <v>0</v>
      </c>
      <c r="J80" s="69">
        <v>34</v>
      </c>
      <c r="K80" s="68">
        <v>34</v>
      </c>
      <c r="L80" s="69"/>
      <c r="M80" s="66">
        <v>5</v>
      </c>
      <c r="N80" s="66">
        <v>5</v>
      </c>
      <c r="O80" s="66">
        <v>0</v>
      </c>
      <c r="P80" s="66">
        <v>38</v>
      </c>
      <c r="Q80" s="66">
        <v>38</v>
      </c>
      <c r="R80" s="66">
        <v>0</v>
      </c>
    </row>
    <row r="81" spans="1:18" s="61" customFormat="1" ht="19.5" customHeight="1">
      <c r="A81" s="64">
        <v>5</v>
      </c>
      <c r="B81" s="65" t="s">
        <v>223</v>
      </c>
      <c r="C81" s="158">
        <v>33</v>
      </c>
      <c r="D81" s="64">
        <v>5</v>
      </c>
      <c r="E81" s="65" t="s">
        <v>223</v>
      </c>
      <c r="F81" s="158">
        <v>33</v>
      </c>
      <c r="G81" s="66">
        <v>33</v>
      </c>
      <c r="H81" s="67">
        <v>32</v>
      </c>
      <c r="I81" s="67">
        <v>1</v>
      </c>
      <c r="J81" s="69">
        <v>29</v>
      </c>
      <c r="K81" s="68">
        <v>28</v>
      </c>
      <c r="L81" s="66">
        <v>1</v>
      </c>
      <c r="M81" s="66">
        <v>4</v>
      </c>
      <c r="N81" s="66">
        <v>4</v>
      </c>
      <c r="O81" s="66">
        <v>0</v>
      </c>
      <c r="P81" s="66">
        <v>32</v>
      </c>
      <c r="Q81" s="66">
        <v>31</v>
      </c>
      <c r="R81" s="66">
        <v>1</v>
      </c>
    </row>
    <row r="82" spans="1:18" s="61" customFormat="1" ht="19.5" customHeight="1">
      <c r="A82" s="64">
        <v>6</v>
      </c>
      <c r="B82" s="65" t="s">
        <v>224</v>
      </c>
      <c r="C82" s="158">
        <v>20</v>
      </c>
      <c r="D82" s="64">
        <v>6</v>
      </c>
      <c r="E82" s="65" t="s">
        <v>224</v>
      </c>
      <c r="F82" s="158">
        <v>20</v>
      </c>
      <c r="G82" s="66">
        <v>20</v>
      </c>
      <c r="H82" s="67">
        <v>20</v>
      </c>
      <c r="I82" s="67">
        <v>0</v>
      </c>
      <c r="J82" s="69">
        <v>19</v>
      </c>
      <c r="K82" s="68">
        <v>19</v>
      </c>
      <c r="L82" s="69"/>
      <c r="M82" s="66">
        <v>1</v>
      </c>
      <c r="N82" s="66">
        <v>1</v>
      </c>
      <c r="O82" s="66">
        <v>0</v>
      </c>
      <c r="P82" s="66">
        <v>20</v>
      </c>
      <c r="Q82" s="66">
        <v>20</v>
      </c>
      <c r="R82" s="66">
        <v>0</v>
      </c>
    </row>
    <row r="83" spans="1:18" s="61" customFormat="1" ht="19.5" customHeight="1">
      <c r="A83" s="64">
        <v>7</v>
      </c>
      <c r="B83" s="65" t="s">
        <v>225</v>
      </c>
      <c r="C83" s="158">
        <v>26</v>
      </c>
      <c r="D83" s="64">
        <v>7</v>
      </c>
      <c r="E83" s="65" t="s">
        <v>225</v>
      </c>
      <c r="F83" s="158">
        <v>26</v>
      </c>
      <c r="G83" s="66">
        <v>26</v>
      </c>
      <c r="H83" s="67">
        <v>25</v>
      </c>
      <c r="I83" s="67">
        <v>1</v>
      </c>
      <c r="J83" s="69">
        <v>26</v>
      </c>
      <c r="K83" s="68">
        <v>25</v>
      </c>
      <c r="L83" s="66">
        <v>1</v>
      </c>
      <c r="M83" s="66">
        <v>0</v>
      </c>
      <c r="N83" s="66">
        <v>0</v>
      </c>
      <c r="O83" s="66">
        <v>0</v>
      </c>
      <c r="P83" s="66">
        <v>26</v>
      </c>
      <c r="Q83" s="66">
        <v>25</v>
      </c>
      <c r="R83" s="66">
        <v>1</v>
      </c>
    </row>
    <row r="84" spans="1:18" s="61" customFormat="1" ht="19.5" customHeight="1">
      <c r="A84" s="64">
        <v>8</v>
      </c>
      <c r="B84" s="65" t="s">
        <v>226</v>
      </c>
      <c r="C84" s="158">
        <v>7</v>
      </c>
      <c r="D84" s="64">
        <v>8</v>
      </c>
      <c r="E84" s="65" t="s">
        <v>226</v>
      </c>
      <c r="F84" s="158">
        <v>7</v>
      </c>
      <c r="G84" s="66">
        <v>7</v>
      </c>
      <c r="H84" s="67">
        <v>7</v>
      </c>
      <c r="I84" s="67">
        <v>0</v>
      </c>
      <c r="J84" s="69">
        <v>7</v>
      </c>
      <c r="K84" s="68">
        <v>7</v>
      </c>
      <c r="L84" s="69"/>
      <c r="M84" s="66">
        <v>0</v>
      </c>
      <c r="N84" s="66">
        <v>0</v>
      </c>
      <c r="O84" s="66">
        <v>0</v>
      </c>
      <c r="P84" s="66">
        <v>7</v>
      </c>
      <c r="Q84" s="66">
        <v>7</v>
      </c>
      <c r="R84" s="66">
        <v>0</v>
      </c>
    </row>
    <row r="85" spans="1:18" s="61" customFormat="1" ht="19.5" customHeight="1">
      <c r="A85" s="64">
        <v>9</v>
      </c>
      <c r="B85" s="65" t="s">
        <v>227</v>
      </c>
      <c r="C85" s="158">
        <v>16</v>
      </c>
      <c r="D85" s="64">
        <v>9</v>
      </c>
      <c r="E85" s="65" t="s">
        <v>227</v>
      </c>
      <c r="F85" s="158">
        <v>16</v>
      </c>
      <c r="G85" s="66">
        <v>18</v>
      </c>
      <c r="H85" s="67">
        <v>18</v>
      </c>
      <c r="I85" s="67">
        <v>0</v>
      </c>
      <c r="J85" s="69">
        <v>18</v>
      </c>
      <c r="K85" s="68">
        <v>18</v>
      </c>
      <c r="L85" s="69"/>
      <c r="M85" s="66">
        <v>0</v>
      </c>
      <c r="N85" s="66">
        <v>0</v>
      </c>
      <c r="O85" s="66">
        <v>0</v>
      </c>
      <c r="P85" s="66">
        <v>19</v>
      </c>
      <c r="Q85" s="66">
        <v>19</v>
      </c>
      <c r="R85" s="66">
        <v>0</v>
      </c>
    </row>
    <row r="86" spans="1:18" s="61" customFormat="1" ht="19.5" customHeight="1">
      <c r="A86" s="64">
        <v>10</v>
      </c>
      <c r="B86" s="65" t="s">
        <v>228</v>
      </c>
      <c r="C86" s="158">
        <v>22</v>
      </c>
      <c r="D86" s="64">
        <v>10</v>
      </c>
      <c r="E86" s="65" t="s">
        <v>228</v>
      </c>
      <c r="F86" s="158">
        <v>22</v>
      </c>
      <c r="G86" s="66">
        <v>22</v>
      </c>
      <c r="H86" s="67">
        <v>21</v>
      </c>
      <c r="I86" s="67">
        <v>1</v>
      </c>
      <c r="J86" s="69">
        <v>22</v>
      </c>
      <c r="K86" s="73">
        <v>21</v>
      </c>
      <c r="L86" s="69">
        <v>1</v>
      </c>
      <c r="M86" s="66">
        <v>0</v>
      </c>
      <c r="N86" s="66">
        <v>0</v>
      </c>
      <c r="O86" s="66">
        <v>0</v>
      </c>
      <c r="P86" s="66">
        <v>22</v>
      </c>
      <c r="Q86" s="66">
        <v>21</v>
      </c>
      <c r="R86" s="66">
        <v>1</v>
      </c>
    </row>
    <row r="87" spans="1:18" s="61" customFormat="1" ht="19.5" customHeight="1">
      <c r="A87" s="64">
        <v>11</v>
      </c>
      <c r="B87" s="65" t="s">
        <v>230</v>
      </c>
      <c r="C87" s="158">
        <v>5</v>
      </c>
      <c r="D87" s="64">
        <v>11</v>
      </c>
      <c r="E87" s="65" t="s">
        <v>230</v>
      </c>
      <c r="F87" s="158">
        <v>5</v>
      </c>
      <c r="G87" s="66">
        <v>5</v>
      </c>
      <c r="H87" s="67">
        <v>5</v>
      </c>
      <c r="I87" s="67">
        <v>0</v>
      </c>
      <c r="J87" s="69">
        <v>5</v>
      </c>
      <c r="K87" s="73">
        <v>5</v>
      </c>
      <c r="L87" s="69"/>
      <c r="M87" s="66">
        <v>0</v>
      </c>
      <c r="N87" s="66">
        <v>0</v>
      </c>
      <c r="O87" s="66">
        <v>0</v>
      </c>
      <c r="P87" s="66">
        <v>5</v>
      </c>
      <c r="Q87" s="66">
        <v>5</v>
      </c>
      <c r="R87" s="66">
        <v>0</v>
      </c>
    </row>
    <row r="88" spans="1:18" s="61" customFormat="1" ht="19.5" customHeight="1">
      <c r="A88" s="64">
        <v>12</v>
      </c>
      <c r="B88" s="65" t="s">
        <v>231</v>
      </c>
      <c r="C88" s="158">
        <v>3</v>
      </c>
      <c r="D88" s="64">
        <v>12</v>
      </c>
      <c r="E88" s="65" t="s">
        <v>231</v>
      </c>
      <c r="F88" s="158">
        <v>3</v>
      </c>
      <c r="G88" s="66">
        <v>3</v>
      </c>
      <c r="H88" s="67">
        <v>3</v>
      </c>
      <c r="I88" s="67">
        <v>0</v>
      </c>
      <c r="J88" s="69">
        <v>3</v>
      </c>
      <c r="K88" s="69">
        <v>3</v>
      </c>
      <c r="L88" s="69"/>
      <c r="M88" s="66">
        <v>0</v>
      </c>
      <c r="N88" s="66">
        <v>0</v>
      </c>
      <c r="O88" s="66">
        <v>0</v>
      </c>
      <c r="P88" s="66">
        <v>3</v>
      </c>
      <c r="Q88" s="66">
        <v>3</v>
      </c>
      <c r="R88" s="66">
        <v>0</v>
      </c>
    </row>
    <row r="89" spans="1:18" s="61" customFormat="1" ht="19.5" customHeight="1">
      <c r="A89" s="64">
        <v>13</v>
      </c>
      <c r="B89" s="65" t="s">
        <v>232</v>
      </c>
      <c r="C89" s="158">
        <v>8</v>
      </c>
      <c r="D89" s="64">
        <v>13</v>
      </c>
      <c r="E89" s="65" t="s">
        <v>232</v>
      </c>
      <c r="F89" s="158">
        <v>8</v>
      </c>
      <c r="G89" s="66">
        <v>8</v>
      </c>
      <c r="H89" s="67">
        <v>8</v>
      </c>
      <c r="I89" s="67">
        <v>0</v>
      </c>
      <c r="J89" s="69">
        <v>8</v>
      </c>
      <c r="K89" s="73">
        <v>8</v>
      </c>
      <c r="L89" s="69"/>
      <c r="M89" s="66">
        <v>0</v>
      </c>
      <c r="N89" s="66">
        <v>0</v>
      </c>
      <c r="O89" s="66">
        <v>0</v>
      </c>
      <c r="P89" s="66">
        <v>8</v>
      </c>
      <c r="Q89" s="66">
        <v>8</v>
      </c>
      <c r="R89" s="66">
        <v>0</v>
      </c>
    </row>
    <row r="90" spans="4:18" s="61" customFormat="1" ht="19.5" customHeight="1">
      <c r="D90" s="64"/>
      <c r="E90" s="78" t="s">
        <v>233</v>
      </c>
      <c r="G90" s="66">
        <v>5</v>
      </c>
      <c r="H90" s="67">
        <v>5</v>
      </c>
      <c r="I90" s="67"/>
      <c r="J90" s="66">
        <v>5</v>
      </c>
      <c r="K90" s="68">
        <v>5</v>
      </c>
      <c r="L90" s="69"/>
      <c r="M90" s="66"/>
      <c r="N90" s="66"/>
      <c r="O90" s="66"/>
      <c r="P90" s="66">
        <v>5</v>
      </c>
      <c r="Q90" s="66">
        <v>5</v>
      </c>
      <c r="R90" s="66"/>
    </row>
    <row r="91" spans="1:18" s="61" customFormat="1" ht="19.5" customHeight="1">
      <c r="A91" s="62">
        <v>2</v>
      </c>
      <c r="B91" s="63" t="s">
        <v>234</v>
      </c>
      <c r="C91" s="158">
        <v>253</v>
      </c>
      <c r="D91" s="62">
        <v>2</v>
      </c>
      <c r="E91" s="63" t="s">
        <v>234</v>
      </c>
      <c r="F91" s="158">
        <v>253</v>
      </c>
      <c r="G91" s="59">
        <f aca="true" t="shared" si="8" ref="G91:R91">SUM(G92:G119)</f>
        <v>268</v>
      </c>
      <c r="H91" s="59">
        <f t="shared" si="8"/>
        <v>268</v>
      </c>
      <c r="I91" s="59">
        <f t="shared" si="8"/>
        <v>0</v>
      </c>
      <c r="J91" s="59">
        <f t="shared" si="8"/>
        <v>244</v>
      </c>
      <c r="K91" s="59">
        <f t="shared" si="8"/>
        <v>244</v>
      </c>
      <c r="L91" s="59">
        <f t="shared" si="8"/>
        <v>0</v>
      </c>
      <c r="M91" s="59">
        <f t="shared" si="8"/>
        <v>20</v>
      </c>
      <c r="N91" s="59">
        <f t="shared" si="8"/>
        <v>20</v>
      </c>
      <c r="O91" s="59">
        <f t="shared" si="8"/>
        <v>0</v>
      </c>
      <c r="P91" s="59">
        <f t="shared" si="8"/>
        <v>268</v>
      </c>
      <c r="Q91" s="59">
        <f t="shared" si="8"/>
        <v>268</v>
      </c>
      <c r="R91" s="59">
        <f t="shared" si="8"/>
        <v>0</v>
      </c>
    </row>
    <row r="92" spans="1:18" s="61" customFormat="1" ht="19.5" customHeight="1">
      <c r="A92" s="64">
        <v>1</v>
      </c>
      <c r="B92" s="65" t="s">
        <v>59</v>
      </c>
      <c r="C92" s="158">
        <v>0</v>
      </c>
      <c r="D92" s="64">
        <v>1</v>
      </c>
      <c r="E92" s="65" t="s">
        <v>59</v>
      </c>
      <c r="F92" s="158">
        <v>0</v>
      </c>
      <c r="G92" s="66">
        <v>0</v>
      </c>
      <c r="H92" s="67">
        <v>0</v>
      </c>
      <c r="I92" s="67">
        <v>0</v>
      </c>
      <c r="J92" s="66">
        <v>0</v>
      </c>
      <c r="K92" s="73"/>
      <c r="L92" s="69"/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</row>
    <row r="93" spans="1:18" s="61" customFormat="1" ht="19.5" customHeight="1">
      <c r="A93" s="64"/>
      <c r="B93" s="65" t="s">
        <v>235</v>
      </c>
      <c r="C93" s="158">
        <v>10</v>
      </c>
      <c r="D93" s="64"/>
      <c r="E93" s="65" t="s">
        <v>235</v>
      </c>
      <c r="F93" s="158">
        <v>10</v>
      </c>
      <c r="G93" s="66">
        <v>11</v>
      </c>
      <c r="H93" s="67">
        <v>11</v>
      </c>
      <c r="I93" s="67">
        <v>0</v>
      </c>
      <c r="J93" s="69">
        <v>10</v>
      </c>
      <c r="K93" s="74">
        <v>10</v>
      </c>
      <c r="L93" s="75"/>
      <c r="M93" s="66">
        <v>0</v>
      </c>
      <c r="N93" s="66">
        <v>0</v>
      </c>
      <c r="O93" s="66">
        <v>0</v>
      </c>
      <c r="P93" s="66">
        <v>11</v>
      </c>
      <c r="Q93" s="66">
        <v>11</v>
      </c>
      <c r="R93" s="66">
        <v>0</v>
      </c>
    </row>
    <row r="94" spans="1:18" s="61" customFormat="1" ht="19.5" customHeight="1">
      <c r="A94" s="64"/>
      <c r="B94" s="65" t="s">
        <v>237</v>
      </c>
      <c r="C94" s="158">
        <v>6</v>
      </c>
      <c r="D94" s="64"/>
      <c r="E94" s="65" t="s">
        <v>237</v>
      </c>
      <c r="F94" s="158">
        <v>6</v>
      </c>
      <c r="G94" s="66">
        <v>8</v>
      </c>
      <c r="H94" s="67">
        <v>8</v>
      </c>
      <c r="I94" s="67">
        <v>0</v>
      </c>
      <c r="J94" s="69">
        <v>6</v>
      </c>
      <c r="K94" s="68">
        <v>6</v>
      </c>
      <c r="L94" s="76"/>
      <c r="M94" s="66">
        <v>0</v>
      </c>
      <c r="N94" s="66">
        <v>0</v>
      </c>
      <c r="O94" s="66">
        <v>0</v>
      </c>
      <c r="P94" s="66">
        <v>8</v>
      </c>
      <c r="Q94" s="66">
        <v>8</v>
      </c>
      <c r="R94" s="66">
        <v>0</v>
      </c>
    </row>
    <row r="95" spans="1:18" s="61" customFormat="1" ht="19.5" customHeight="1">
      <c r="A95" s="64"/>
      <c r="B95" s="65" t="s">
        <v>238</v>
      </c>
      <c r="C95" s="158">
        <v>8</v>
      </c>
      <c r="D95" s="64"/>
      <c r="E95" s="65" t="s">
        <v>238</v>
      </c>
      <c r="F95" s="158">
        <v>8</v>
      </c>
      <c r="G95" s="66">
        <v>11</v>
      </c>
      <c r="H95" s="67">
        <v>11</v>
      </c>
      <c r="I95" s="67">
        <v>0</v>
      </c>
      <c r="J95" s="69">
        <v>8</v>
      </c>
      <c r="K95" s="68">
        <v>8</v>
      </c>
      <c r="L95" s="69"/>
      <c r="M95" s="66">
        <v>2</v>
      </c>
      <c r="N95" s="66">
        <v>2</v>
      </c>
      <c r="O95" s="66">
        <v>0</v>
      </c>
      <c r="P95" s="66">
        <v>11</v>
      </c>
      <c r="Q95" s="66">
        <v>11</v>
      </c>
      <c r="R95" s="66">
        <v>0</v>
      </c>
    </row>
    <row r="96" spans="1:18" s="61" customFormat="1" ht="19.5" customHeight="1">
      <c r="A96" s="64">
        <v>2</v>
      </c>
      <c r="B96" s="65" t="s">
        <v>198</v>
      </c>
      <c r="C96" s="158">
        <v>17</v>
      </c>
      <c r="D96" s="64">
        <v>2</v>
      </c>
      <c r="E96" s="65" t="s">
        <v>198</v>
      </c>
      <c r="F96" s="158">
        <v>17</v>
      </c>
      <c r="G96" s="66">
        <v>17</v>
      </c>
      <c r="H96" s="67">
        <v>17</v>
      </c>
      <c r="I96" s="67">
        <v>0</v>
      </c>
      <c r="J96" s="69">
        <v>15</v>
      </c>
      <c r="K96" s="68">
        <v>15</v>
      </c>
      <c r="L96" s="69"/>
      <c r="M96" s="66">
        <v>2</v>
      </c>
      <c r="N96" s="66">
        <v>2</v>
      </c>
      <c r="O96" s="66">
        <v>0</v>
      </c>
      <c r="P96" s="66">
        <v>17</v>
      </c>
      <c r="Q96" s="66">
        <v>17</v>
      </c>
      <c r="R96" s="66">
        <v>0</v>
      </c>
    </row>
    <row r="97" spans="1:18" s="61" customFormat="1" ht="19.5" customHeight="1">
      <c r="A97" s="64"/>
      <c r="B97" s="65" t="s">
        <v>239</v>
      </c>
      <c r="C97" s="158">
        <v>11</v>
      </c>
      <c r="D97" s="64"/>
      <c r="E97" s="65" t="s">
        <v>239</v>
      </c>
      <c r="F97" s="158">
        <v>11</v>
      </c>
      <c r="G97" s="66">
        <v>11</v>
      </c>
      <c r="H97" s="67">
        <v>11</v>
      </c>
      <c r="I97" s="67">
        <v>0</v>
      </c>
      <c r="J97" s="69">
        <v>9</v>
      </c>
      <c r="K97" s="68">
        <v>9</v>
      </c>
      <c r="L97" s="69"/>
      <c r="M97" s="66">
        <v>2</v>
      </c>
      <c r="N97" s="66">
        <v>2</v>
      </c>
      <c r="O97" s="66">
        <v>0</v>
      </c>
      <c r="P97" s="66">
        <v>11</v>
      </c>
      <c r="Q97" s="66">
        <v>11</v>
      </c>
      <c r="R97" s="66">
        <v>0</v>
      </c>
    </row>
    <row r="98" spans="1:18" s="61" customFormat="1" ht="19.5" customHeight="1">
      <c r="A98" s="64">
        <v>3</v>
      </c>
      <c r="B98" s="65" t="s">
        <v>56</v>
      </c>
      <c r="C98" s="158">
        <v>10</v>
      </c>
      <c r="D98" s="64">
        <v>3</v>
      </c>
      <c r="E98" s="65" t="s">
        <v>56</v>
      </c>
      <c r="F98" s="158">
        <v>10</v>
      </c>
      <c r="G98" s="66">
        <v>10</v>
      </c>
      <c r="H98" s="67">
        <v>10</v>
      </c>
      <c r="I98" s="67">
        <v>0</v>
      </c>
      <c r="J98" s="69">
        <v>10</v>
      </c>
      <c r="K98" s="68">
        <v>10</v>
      </c>
      <c r="L98" s="69"/>
      <c r="M98" s="66">
        <v>0</v>
      </c>
      <c r="N98" s="66">
        <v>0</v>
      </c>
      <c r="O98" s="66">
        <v>0</v>
      </c>
      <c r="P98" s="66">
        <v>10</v>
      </c>
      <c r="Q98" s="66">
        <v>10</v>
      </c>
      <c r="R98" s="66">
        <v>0</v>
      </c>
    </row>
    <row r="99" spans="1:18" s="61" customFormat="1" ht="19.5" customHeight="1">
      <c r="A99" s="64"/>
      <c r="B99" s="65" t="s">
        <v>240</v>
      </c>
      <c r="C99" s="158">
        <v>7</v>
      </c>
      <c r="D99" s="64"/>
      <c r="E99" s="65" t="s">
        <v>240</v>
      </c>
      <c r="F99" s="158">
        <v>7</v>
      </c>
      <c r="G99" s="66">
        <v>7</v>
      </c>
      <c r="H99" s="67">
        <v>7</v>
      </c>
      <c r="I99" s="67">
        <v>0</v>
      </c>
      <c r="J99" s="69">
        <v>7</v>
      </c>
      <c r="K99" s="68">
        <v>7</v>
      </c>
      <c r="L99" s="69"/>
      <c r="M99" s="66">
        <v>0</v>
      </c>
      <c r="N99" s="66">
        <v>0</v>
      </c>
      <c r="O99" s="66">
        <v>0</v>
      </c>
      <c r="P99" s="66">
        <v>7</v>
      </c>
      <c r="Q99" s="66">
        <v>7</v>
      </c>
      <c r="R99" s="66">
        <v>0</v>
      </c>
    </row>
    <row r="100" spans="1:18" s="61" customFormat="1" ht="19.5" customHeight="1">
      <c r="A100" s="64">
        <v>4</v>
      </c>
      <c r="B100" s="65" t="s">
        <v>55</v>
      </c>
      <c r="C100" s="158">
        <v>13</v>
      </c>
      <c r="D100" s="64">
        <v>4</v>
      </c>
      <c r="E100" s="65" t="s">
        <v>55</v>
      </c>
      <c r="F100" s="158">
        <v>13</v>
      </c>
      <c r="G100" s="66">
        <v>13</v>
      </c>
      <c r="H100" s="67">
        <v>13</v>
      </c>
      <c r="I100" s="67">
        <v>0</v>
      </c>
      <c r="J100" s="69">
        <v>13</v>
      </c>
      <c r="K100" s="68">
        <v>13</v>
      </c>
      <c r="L100" s="69"/>
      <c r="M100" s="66">
        <v>0</v>
      </c>
      <c r="N100" s="66">
        <v>0</v>
      </c>
      <c r="O100" s="66">
        <v>0</v>
      </c>
      <c r="P100" s="66">
        <v>13</v>
      </c>
      <c r="Q100" s="66">
        <v>13</v>
      </c>
      <c r="R100" s="66">
        <v>0</v>
      </c>
    </row>
    <row r="101" spans="1:18" s="61" customFormat="1" ht="19.5" customHeight="1">
      <c r="A101" s="64"/>
      <c r="B101" s="65" t="s">
        <v>241</v>
      </c>
      <c r="C101" s="158">
        <v>7</v>
      </c>
      <c r="D101" s="64"/>
      <c r="E101" s="65" t="s">
        <v>241</v>
      </c>
      <c r="F101" s="158">
        <v>7</v>
      </c>
      <c r="G101" s="66">
        <v>7</v>
      </c>
      <c r="H101" s="67">
        <v>7</v>
      </c>
      <c r="I101" s="67">
        <v>0</v>
      </c>
      <c r="J101" s="69">
        <v>7</v>
      </c>
      <c r="K101" s="68">
        <v>7</v>
      </c>
      <c r="L101" s="69"/>
      <c r="M101" s="66">
        <v>0</v>
      </c>
      <c r="N101" s="66">
        <v>0</v>
      </c>
      <c r="O101" s="66">
        <v>0</v>
      </c>
      <c r="P101" s="66">
        <v>7</v>
      </c>
      <c r="Q101" s="66">
        <v>7</v>
      </c>
      <c r="R101" s="66">
        <v>0</v>
      </c>
    </row>
    <row r="102" spans="1:18" s="61" customFormat="1" ht="19.5" customHeight="1">
      <c r="A102" s="64">
        <v>5</v>
      </c>
      <c r="B102" s="65" t="s">
        <v>62</v>
      </c>
      <c r="C102" s="158">
        <v>11</v>
      </c>
      <c r="D102" s="64">
        <v>5</v>
      </c>
      <c r="E102" s="65" t="s">
        <v>62</v>
      </c>
      <c r="F102" s="158">
        <v>11</v>
      </c>
      <c r="G102" s="66">
        <v>11</v>
      </c>
      <c r="H102" s="67">
        <v>11</v>
      </c>
      <c r="I102" s="67">
        <v>0</v>
      </c>
      <c r="J102" s="69">
        <v>9</v>
      </c>
      <c r="K102" s="68">
        <v>9</v>
      </c>
      <c r="L102" s="69"/>
      <c r="M102" s="66">
        <v>2</v>
      </c>
      <c r="N102" s="66">
        <v>2</v>
      </c>
      <c r="O102" s="66">
        <v>0</v>
      </c>
      <c r="P102" s="66">
        <v>11</v>
      </c>
      <c r="Q102" s="66">
        <v>11</v>
      </c>
      <c r="R102" s="66">
        <v>0</v>
      </c>
    </row>
    <row r="103" spans="1:18" s="61" customFormat="1" ht="19.5" customHeight="1">
      <c r="A103" s="64"/>
      <c r="B103" s="65" t="s">
        <v>242</v>
      </c>
      <c r="C103" s="158">
        <v>7</v>
      </c>
      <c r="D103" s="64"/>
      <c r="E103" s="65" t="s">
        <v>242</v>
      </c>
      <c r="F103" s="158">
        <v>7</v>
      </c>
      <c r="G103" s="66">
        <v>7</v>
      </c>
      <c r="H103" s="67">
        <v>7</v>
      </c>
      <c r="I103" s="67">
        <v>0</v>
      </c>
      <c r="J103" s="69">
        <v>7</v>
      </c>
      <c r="K103" s="68">
        <v>7</v>
      </c>
      <c r="L103" s="69"/>
      <c r="M103" s="66">
        <v>0</v>
      </c>
      <c r="N103" s="66">
        <v>0</v>
      </c>
      <c r="O103" s="66">
        <v>0</v>
      </c>
      <c r="P103" s="66">
        <v>7</v>
      </c>
      <c r="Q103" s="66">
        <v>7</v>
      </c>
      <c r="R103" s="66">
        <v>0</v>
      </c>
    </row>
    <row r="104" spans="1:18" s="61" customFormat="1" ht="19.5" customHeight="1">
      <c r="A104" s="64">
        <v>6</v>
      </c>
      <c r="B104" s="65" t="s">
        <v>58</v>
      </c>
      <c r="C104" s="158">
        <v>16</v>
      </c>
      <c r="D104" s="64">
        <v>6</v>
      </c>
      <c r="E104" s="65" t="s">
        <v>58</v>
      </c>
      <c r="F104" s="158">
        <v>16</v>
      </c>
      <c r="G104" s="66">
        <v>16</v>
      </c>
      <c r="H104" s="67">
        <v>16</v>
      </c>
      <c r="I104" s="67">
        <v>0</v>
      </c>
      <c r="J104" s="69">
        <v>15</v>
      </c>
      <c r="K104" s="68">
        <v>15</v>
      </c>
      <c r="L104" s="69"/>
      <c r="M104" s="66">
        <v>1</v>
      </c>
      <c r="N104" s="66">
        <v>1</v>
      </c>
      <c r="O104" s="66">
        <v>0</v>
      </c>
      <c r="P104" s="66">
        <v>16</v>
      </c>
      <c r="Q104" s="66">
        <v>16</v>
      </c>
      <c r="R104" s="66">
        <v>0</v>
      </c>
    </row>
    <row r="105" spans="1:18" s="61" customFormat="1" ht="19.5" customHeight="1">
      <c r="A105" s="64"/>
      <c r="B105" s="65" t="s">
        <v>243</v>
      </c>
      <c r="C105" s="158">
        <v>5</v>
      </c>
      <c r="D105" s="64"/>
      <c r="E105" s="65" t="s">
        <v>243</v>
      </c>
      <c r="F105" s="158">
        <v>5</v>
      </c>
      <c r="G105" s="66">
        <v>5</v>
      </c>
      <c r="H105" s="67">
        <v>5</v>
      </c>
      <c r="I105" s="67">
        <v>0</v>
      </c>
      <c r="J105" s="69">
        <v>5</v>
      </c>
      <c r="K105" s="68">
        <v>5</v>
      </c>
      <c r="L105" s="69"/>
      <c r="M105" s="66">
        <v>0</v>
      </c>
      <c r="N105" s="66">
        <v>0</v>
      </c>
      <c r="O105" s="66">
        <v>0</v>
      </c>
      <c r="P105" s="66">
        <v>5</v>
      </c>
      <c r="Q105" s="66">
        <v>5</v>
      </c>
      <c r="R105" s="66">
        <v>0</v>
      </c>
    </row>
    <row r="106" spans="1:18" ht="19.5" customHeight="1">
      <c r="A106" s="64">
        <v>7</v>
      </c>
      <c r="B106" s="65" t="s">
        <v>52</v>
      </c>
      <c r="C106" s="159">
        <v>13</v>
      </c>
      <c r="D106" s="64">
        <v>7</v>
      </c>
      <c r="E106" s="65" t="s">
        <v>52</v>
      </c>
      <c r="F106" s="159">
        <v>13</v>
      </c>
      <c r="G106" s="66">
        <v>14</v>
      </c>
      <c r="H106" s="67">
        <v>14</v>
      </c>
      <c r="I106" s="67">
        <v>0</v>
      </c>
      <c r="J106" s="69">
        <v>10</v>
      </c>
      <c r="K106" s="68">
        <v>10</v>
      </c>
      <c r="L106" s="69"/>
      <c r="M106" s="66">
        <v>4</v>
      </c>
      <c r="N106" s="66">
        <v>4</v>
      </c>
      <c r="O106" s="66">
        <v>0</v>
      </c>
      <c r="P106" s="66">
        <v>14</v>
      </c>
      <c r="Q106" s="66">
        <v>14</v>
      </c>
      <c r="R106" s="66">
        <v>0</v>
      </c>
    </row>
    <row r="107" spans="1:18" ht="19.5" customHeight="1">
      <c r="A107" s="64"/>
      <c r="B107" s="65" t="s">
        <v>244</v>
      </c>
      <c r="C107" s="159">
        <v>8</v>
      </c>
      <c r="D107" s="64"/>
      <c r="E107" s="65" t="s">
        <v>244</v>
      </c>
      <c r="F107" s="159">
        <v>8</v>
      </c>
      <c r="G107" s="66">
        <v>7</v>
      </c>
      <c r="H107" s="67">
        <v>7</v>
      </c>
      <c r="I107" s="67">
        <v>0</v>
      </c>
      <c r="J107" s="69">
        <v>6</v>
      </c>
      <c r="K107" s="68">
        <v>6</v>
      </c>
      <c r="L107" s="69"/>
      <c r="M107" s="66">
        <v>1</v>
      </c>
      <c r="N107" s="66">
        <v>1</v>
      </c>
      <c r="O107" s="66">
        <v>0</v>
      </c>
      <c r="P107" s="66">
        <v>7</v>
      </c>
      <c r="Q107" s="66">
        <v>7</v>
      </c>
      <c r="R107" s="66">
        <v>0</v>
      </c>
    </row>
    <row r="108" spans="1:18" ht="19.5" customHeight="1">
      <c r="A108" s="64">
        <v>8</v>
      </c>
      <c r="B108" s="65" t="s">
        <v>53</v>
      </c>
      <c r="C108" s="159">
        <v>13</v>
      </c>
      <c r="D108" s="64">
        <v>8</v>
      </c>
      <c r="E108" s="65" t="s">
        <v>53</v>
      </c>
      <c r="F108" s="159">
        <v>13</v>
      </c>
      <c r="G108" s="66">
        <v>13</v>
      </c>
      <c r="H108" s="67">
        <v>13</v>
      </c>
      <c r="I108" s="67">
        <v>0</v>
      </c>
      <c r="J108" s="69">
        <v>13</v>
      </c>
      <c r="K108" s="68">
        <v>13</v>
      </c>
      <c r="L108" s="69"/>
      <c r="M108" s="66">
        <v>0</v>
      </c>
      <c r="N108" s="66">
        <v>0</v>
      </c>
      <c r="O108" s="66">
        <v>0</v>
      </c>
      <c r="P108" s="66">
        <v>13</v>
      </c>
      <c r="Q108" s="66">
        <v>13</v>
      </c>
      <c r="R108" s="66">
        <v>0</v>
      </c>
    </row>
    <row r="109" spans="1:18" ht="19.5" customHeight="1">
      <c r="A109" s="64"/>
      <c r="B109" s="65" t="s">
        <v>245</v>
      </c>
      <c r="C109" s="159">
        <v>7</v>
      </c>
      <c r="D109" s="64"/>
      <c r="E109" s="65" t="s">
        <v>245</v>
      </c>
      <c r="F109" s="159">
        <v>7</v>
      </c>
      <c r="G109" s="66">
        <v>7</v>
      </c>
      <c r="H109" s="67">
        <v>7</v>
      </c>
      <c r="I109" s="67">
        <v>0</v>
      </c>
      <c r="J109" s="69">
        <v>7</v>
      </c>
      <c r="K109" s="68">
        <v>7</v>
      </c>
      <c r="L109" s="69"/>
      <c r="M109" s="66">
        <v>0</v>
      </c>
      <c r="N109" s="66">
        <v>0</v>
      </c>
      <c r="O109" s="66">
        <v>0</v>
      </c>
      <c r="P109" s="66">
        <v>7</v>
      </c>
      <c r="Q109" s="66">
        <v>7</v>
      </c>
      <c r="R109" s="66">
        <v>0</v>
      </c>
    </row>
    <row r="110" spans="1:18" ht="19.5" customHeight="1">
      <c r="A110" s="64">
        <v>9</v>
      </c>
      <c r="B110" s="65" t="s">
        <v>54</v>
      </c>
      <c r="C110" s="159">
        <v>9</v>
      </c>
      <c r="D110" s="64">
        <v>9</v>
      </c>
      <c r="E110" s="65" t="s">
        <v>54</v>
      </c>
      <c r="F110" s="159">
        <v>9</v>
      </c>
      <c r="G110" s="66">
        <v>10</v>
      </c>
      <c r="H110" s="67">
        <v>10</v>
      </c>
      <c r="I110" s="67">
        <v>0</v>
      </c>
      <c r="J110" s="69">
        <v>10</v>
      </c>
      <c r="K110" s="68">
        <v>10</v>
      </c>
      <c r="L110" s="69"/>
      <c r="M110" s="66">
        <v>0</v>
      </c>
      <c r="N110" s="66">
        <v>0</v>
      </c>
      <c r="O110" s="66">
        <v>0</v>
      </c>
      <c r="P110" s="66">
        <v>10</v>
      </c>
      <c r="Q110" s="66">
        <v>10</v>
      </c>
      <c r="R110" s="66">
        <v>0</v>
      </c>
    </row>
    <row r="111" spans="1:18" ht="19.5" customHeight="1">
      <c r="A111" s="64"/>
      <c r="B111" s="65" t="s">
        <v>246</v>
      </c>
      <c r="C111" s="159">
        <v>7</v>
      </c>
      <c r="D111" s="64"/>
      <c r="E111" s="65" t="s">
        <v>246</v>
      </c>
      <c r="F111" s="159">
        <v>7</v>
      </c>
      <c r="G111" s="66">
        <v>7</v>
      </c>
      <c r="H111" s="67">
        <v>7</v>
      </c>
      <c r="I111" s="67">
        <v>0</v>
      </c>
      <c r="J111" s="69">
        <v>7</v>
      </c>
      <c r="K111" s="68">
        <v>7</v>
      </c>
      <c r="L111" s="69"/>
      <c r="M111" s="66">
        <v>0</v>
      </c>
      <c r="N111" s="66">
        <v>0</v>
      </c>
      <c r="O111" s="66">
        <v>0</v>
      </c>
      <c r="P111" s="66">
        <v>7</v>
      </c>
      <c r="Q111" s="66">
        <v>7</v>
      </c>
      <c r="R111" s="66">
        <v>0</v>
      </c>
    </row>
    <row r="112" spans="1:18" ht="19.5" customHeight="1">
      <c r="A112" s="64">
        <v>10</v>
      </c>
      <c r="B112" s="65" t="s">
        <v>60</v>
      </c>
      <c r="C112" s="159">
        <v>3</v>
      </c>
      <c r="D112" s="64">
        <v>10</v>
      </c>
      <c r="E112" s="65" t="s">
        <v>60</v>
      </c>
      <c r="F112" s="159">
        <v>3</v>
      </c>
      <c r="G112" s="66">
        <v>10</v>
      </c>
      <c r="H112" s="67">
        <v>10</v>
      </c>
      <c r="I112" s="67">
        <v>0</v>
      </c>
      <c r="J112" s="69">
        <v>5</v>
      </c>
      <c r="K112" s="73">
        <v>5</v>
      </c>
      <c r="L112" s="69"/>
      <c r="M112" s="66">
        <v>5</v>
      </c>
      <c r="N112" s="66">
        <v>5</v>
      </c>
      <c r="O112" s="66">
        <v>0</v>
      </c>
      <c r="P112" s="66">
        <v>10</v>
      </c>
      <c r="Q112" s="66">
        <v>10</v>
      </c>
      <c r="R112" s="66">
        <v>0</v>
      </c>
    </row>
    <row r="113" spans="1:18" ht="19.5" customHeight="1">
      <c r="A113" s="64"/>
      <c r="B113" s="65" t="s">
        <v>247</v>
      </c>
      <c r="C113" s="159">
        <v>12</v>
      </c>
      <c r="D113" s="64"/>
      <c r="E113" s="65" t="s">
        <v>247</v>
      </c>
      <c r="F113" s="159">
        <v>12</v>
      </c>
      <c r="G113" s="66">
        <v>7</v>
      </c>
      <c r="H113" s="67">
        <v>7</v>
      </c>
      <c r="I113" s="67">
        <v>0</v>
      </c>
      <c r="J113" s="69">
        <v>12</v>
      </c>
      <c r="K113" s="69">
        <v>12</v>
      </c>
      <c r="L113" s="69"/>
      <c r="M113" s="66">
        <v>-5</v>
      </c>
      <c r="N113" s="66">
        <v>-5</v>
      </c>
      <c r="O113" s="66">
        <v>0</v>
      </c>
      <c r="P113" s="66">
        <v>7</v>
      </c>
      <c r="Q113" s="66">
        <v>7</v>
      </c>
      <c r="R113" s="66">
        <v>0</v>
      </c>
    </row>
    <row r="114" spans="1:18" ht="19.5" customHeight="1">
      <c r="A114" s="64">
        <v>11</v>
      </c>
      <c r="B114" s="65" t="s">
        <v>70</v>
      </c>
      <c r="C114" s="159">
        <v>13</v>
      </c>
      <c r="D114" s="64">
        <v>11</v>
      </c>
      <c r="E114" s="65" t="s">
        <v>70</v>
      </c>
      <c r="F114" s="159">
        <v>13</v>
      </c>
      <c r="G114" s="66">
        <v>13</v>
      </c>
      <c r="H114" s="67">
        <v>13</v>
      </c>
      <c r="I114" s="67">
        <v>0</v>
      </c>
      <c r="J114" s="69">
        <v>9</v>
      </c>
      <c r="K114" s="66">
        <v>9</v>
      </c>
      <c r="L114" s="69"/>
      <c r="M114" s="66">
        <v>4</v>
      </c>
      <c r="N114" s="66">
        <v>4</v>
      </c>
      <c r="O114" s="66">
        <v>0</v>
      </c>
      <c r="P114" s="66">
        <v>13</v>
      </c>
      <c r="Q114" s="66">
        <v>13</v>
      </c>
      <c r="R114" s="66">
        <v>0</v>
      </c>
    </row>
    <row r="115" spans="1:18" ht="19.5" customHeight="1">
      <c r="A115" s="64"/>
      <c r="B115" s="65" t="s">
        <v>248</v>
      </c>
      <c r="C115" s="159">
        <v>7</v>
      </c>
      <c r="D115" s="64"/>
      <c r="E115" s="65" t="s">
        <v>248</v>
      </c>
      <c r="F115" s="159">
        <v>7</v>
      </c>
      <c r="G115" s="66">
        <v>7</v>
      </c>
      <c r="H115" s="67">
        <v>7</v>
      </c>
      <c r="I115" s="67">
        <v>0</v>
      </c>
      <c r="J115" s="69">
        <v>11</v>
      </c>
      <c r="K115" s="68">
        <v>11</v>
      </c>
      <c r="L115" s="69"/>
      <c r="M115" s="66">
        <v>-4</v>
      </c>
      <c r="N115" s="66">
        <v>-4</v>
      </c>
      <c r="O115" s="66">
        <v>0</v>
      </c>
      <c r="P115" s="66">
        <v>7</v>
      </c>
      <c r="Q115" s="66">
        <v>7</v>
      </c>
      <c r="R115" s="66">
        <v>0</v>
      </c>
    </row>
    <row r="116" spans="1:18" ht="19.5" customHeight="1">
      <c r="A116" s="64">
        <v>12</v>
      </c>
      <c r="B116" s="65" t="s">
        <v>61</v>
      </c>
      <c r="C116" s="159">
        <v>9</v>
      </c>
      <c r="D116" s="64">
        <v>12</v>
      </c>
      <c r="E116" s="65" t="s">
        <v>61</v>
      </c>
      <c r="F116" s="159">
        <v>9</v>
      </c>
      <c r="G116" s="66">
        <v>10</v>
      </c>
      <c r="H116" s="67">
        <v>10</v>
      </c>
      <c r="I116" s="67">
        <v>0</v>
      </c>
      <c r="J116" s="69">
        <v>8</v>
      </c>
      <c r="K116" s="68">
        <v>8</v>
      </c>
      <c r="L116" s="69"/>
      <c r="M116" s="66">
        <v>2</v>
      </c>
      <c r="N116" s="66">
        <v>2</v>
      </c>
      <c r="O116" s="66">
        <v>0</v>
      </c>
      <c r="P116" s="66">
        <v>10</v>
      </c>
      <c r="Q116" s="66">
        <v>10</v>
      </c>
      <c r="R116" s="66">
        <v>0</v>
      </c>
    </row>
    <row r="117" spans="1:18" ht="19.5" customHeight="1">
      <c r="A117" s="64"/>
      <c r="B117" s="65" t="s">
        <v>249</v>
      </c>
      <c r="C117" s="159">
        <v>9</v>
      </c>
      <c r="D117" s="64"/>
      <c r="E117" s="65" t="s">
        <v>249</v>
      </c>
      <c r="F117" s="159">
        <v>9</v>
      </c>
      <c r="G117" s="66">
        <v>10</v>
      </c>
      <c r="H117" s="67">
        <v>10</v>
      </c>
      <c r="I117" s="67">
        <v>0</v>
      </c>
      <c r="J117" s="69">
        <v>8</v>
      </c>
      <c r="K117" s="68">
        <v>8</v>
      </c>
      <c r="L117" s="69"/>
      <c r="M117" s="66">
        <v>2</v>
      </c>
      <c r="N117" s="66">
        <v>2</v>
      </c>
      <c r="O117" s="66">
        <v>0</v>
      </c>
      <c r="P117" s="66">
        <v>10</v>
      </c>
      <c r="Q117" s="66">
        <v>10</v>
      </c>
      <c r="R117" s="66">
        <v>0</v>
      </c>
    </row>
    <row r="118" spans="1:18" ht="19.5" customHeight="1">
      <c r="A118" s="64">
        <v>13</v>
      </c>
      <c r="B118" s="65" t="s">
        <v>66</v>
      </c>
      <c r="C118" s="159">
        <v>5</v>
      </c>
      <c r="D118" s="64">
        <v>13</v>
      </c>
      <c r="E118" s="65" t="s">
        <v>66</v>
      </c>
      <c r="F118" s="159">
        <v>5</v>
      </c>
      <c r="G118" s="66">
        <v>12</v>
      </c>
      <c r="H118" s="67">
        <v>12</v>
      </c>
      <c r="I118" s="67">
        <v>0</v>
      </c>
      <c r="J118" s="69">
        <v>6</v>
      </c>
      <c r="K118" s="68">
        <v>6</v>
      </c>
      <c r="L118" s="69"/>
      <c r="M118" s="66">
        <v>6</v>
      </c>
      <c r="N118" s="66">
        <v>6</v>
      </c>
      <c r="O118" s="66">
        <v>0</v>
      </c>
      <c r="P118" s="66">
        <v>12</v>
      </c>
      <c r="Q118" s="66">
        <v>12</v>
      </c>
      <c r="R118" s="66">
        <v>0</v>
      </c>
    </row>
    <row r="119" spans="1:18" ht="19.5" customHeight="1">
      <c r="A119" s="64"/>
      <c r="B119" s="65" t="s">
        <v>250</v>
      </c>
      <c r="C119" s="159">
        <v>10</v>
      </c>
      <c r="D119" s="64"/>
      <c r="E119" s="65" t="s">
        <v>250</v>
      </c>
      <c r="F119" s="159">
        <v>10</v>
      </c>
      <c r="G119" s="66">
        <v>7</v>
      </c>
      <c r="H119" s="67">
        <v>7</v>
      </c>
      <c r="I119" s="67">
        <v>0</v>
      </c>
      <c r="J119" s="69">
        <v>11</v>
      </c>
      <c r="K119" s="66">
        <v>11</v>
      </c>
      <c r="L119" s="59"/>
      <c r="M119" s="66">
        <v>-4</v>
      </c>
      <c r="N119" s="66">
        <v>-4</v>
      </c>
      <c r="O119" s="66">
        <v>0</v>
      </c>
      <c r="P119" s="66">
        <v>7</v>
      </c>
      <c r="Q119" s="66">
        <v>7</v>
      </c>
      <c r="R119" s="66">
        <v>0</v>
      </c>
    </row>
    <row r="120" spans="1:18" ht="19.5" customHeight="1">
      <c r="A120" s="62" t="s">
        <v>45</v>
      </c>
      <c r="B120" s="63" t="s">
        <v>251</v>
      </c>
      <c r="C120" s="159">
        <v>628</v>
      </c>
      <c r="D120" s="62" t="s">
        <v>45</v>
      </c>
      <c r="E120" s="63" t="s">
        <v>251</v>
      </c>
      <c r="F120" s="159">
        <v>628</v>
      </c>
      <c r="G120" s="59">
        <f aca="true" t="shared" si="9" ref="G120:R120">G121+G169</f>
        <v>718</v>
      </c>
      <c r="H120" s="59">
        <f t="shared" si="9"/>
        <v>716</v>
      </c>
      <c r="I120" s="59">
        <f t="shared" si="9"/>
        <v>2</v>
      </c>
      <c r="J120" s="59">
        <f t="shared" si="9"/>
        <v>691</v>
      </c>
      <c r="K120" s="59">
        <f t="shared" si="9"/>
        <v>684</v>
      </c>
      <c r="L120" s="59">
        <f t="shared" si="9"/>
        <v>7</v>
      </c>
      <c r="M120" s="59">
        <f t="shared" si="9"/>
        <v>27</v>
      </c>
      <c r="N120" s="59">
        <f t="shared" si="9"/>
        <v>32</v>
      </c>
      <c r="O120" s="59">
        <f t="shared" si="9"/>
        <v>-5</v>
      </c>
      <c r="P120" s="59">
        <f t="shared" si="9"/>
        <v>726</v>
      </c>
      <c r="Q120" s="59">
        <f t="shared" si="9"/>
        <v>724</v>
      </c>
      <c r="R120" s="59">
        <f t="shared" si="9"/>
        <v>2</v>
      </c>
    </row>
    <row r="121" spans="1:18" ht="19.5" customHeight="1">
      <c r="A121" s="62">
        <v>1</v>
      </c>
      <c r="B121" s="63" t="s">
        <v>35</v>
      </c>
      <c r="C121" s="159">
        <v>564</v>
      </c>
      <c r="D121" s="62">
        <v>1</v>
      </c>
      <c r="E121" s="63" t="s">
        <v>35</v>
      </c>
      <c r="F121" s="159">
        <v>564</v>
      </c>
      <c r="G121" s="59">
        <f aca="true" t="shared" si="10" ref="G121:R121">SUM(G122:G168)</f>
        <v>649</v>
      </c>
      <c r="H121" s="59">
        <f t="shared" si="10"/>
        <v>647</v>
      </c>
      <c r="I121" s="59">
        <f t="shared" si="10"/>
        <v>2</v>
      </c>
      <c r="J121" s="59">
        <f t="shared" si="10"/>
        <v>620</v>
      </c>
      <c r="K121" s="59">
        <f t="shared" si="10"/>
        <v>613</v>
      </c>
      <c r="L121" s="59">
        <f t="shared" si="10"/>
        <v>7</v>
      </c>
      <c r="M121" s="59">
        <f t="shared" si="10"/>
        <v>29</v>
      </c>
      <c r="N121" s="59">
        <f t="shared" si="10"/>
        <v>34</v>
      </c>
      <c r="O121" s="59">
        <f t="shared" si="10"/>
        <v>-5</v>
      </c>
      <c r="P121" s="59">
        <f t="shared" si="10"/>
        <v>657</v>
      </c>
      <c r="Q121" s="59">
        <f t="shared" si="10"/>
        <v>655</v>
      </c>
      <c r="R121" s="59">
        <f t="shared" si="10"/>
        <v>2</v>
      </c>
    </row>
    <row r="122" spans="1:18" ht="19.5" customHeight="1">
      <c r="A122" s="64">
        <v>1</v>
      </c>
      <c r="B122" s="65" t="s">
        <v>252</v>
      </c>
      <c r="C122" s="159">
        <v>34</v>
      </c>
      <c r="D122" s="64">
        <v>1</v>
      </c>
      <c r="E122" s="65" t="s">
        <v>252</v>
      </c>
      <c r="F122" s="159">
        <v>34</v>
      </c>
      <c r="G122" s="66">
        <v>35</v>
      </c>
      <c r="H122" s="67">
        <v>34</v>
      </c>
      <c r="I122" s="67">
        <v>1</v>
      </c>
      <c r="J122" s="66">
        <v>35</v>
      </c>
      <c r="K122" s="68">
        <v>34</v>
      </c>
      <c r="L122" s="66">
        <v>1</v>
      </c>
      <c r="M122" s="66">
        <v>0</v>
      </c>
      <c r="N122" s="66">
        <v>0</v>
      </c>
      <c r="O122" s="66">
        <v>0</v>
      </c>
      <c r="P122" s="66">
        <v>35</v>
      </c>
      <c r="Q122" s="66">
        <v>34</v>
      </c>
      <c r="R122" s="66">
        <v>1</v>
      </c>
    </row>
    <row r="123" spans="1:18" ht="19.5" customHeight="1">
      <c r="A123" s="64">
        <v>2</v>
      </c>
      <c r="B123" s="65" t="s">
        <v>253</v>
      </c>
      <c r="C123" s="159">
        <v>13</v>
      </c>
      <c r="D123" s="64">
        <v>2</v>
      </c>
      <c r="E123" s="65" t="s">
        <v>253</v>
      </c>
      <c r="F123" s="159">
        <v>13</v>
      </c>
      <c r="G123" s="66">
        <v>13</v>
      </c>
      <c r="H123" s="67">
        <v>13</v>
      </c>
      <c r="I123" s="67">
        <v>0</v>
      </c>
      <c r="J123" s="66">
        <v>13</v>
      </c>
      <c r="K123" s="68">
        <v>13</v>
      </c>
      <c r="L123" s="69"/>
      <c r="M123" s="66">
        <v>0</v>
      </c>
      <c r="N123" s="66">
        <v>0</v>
      </c>
      <c r="O123" s="66">
        <v>0</v>
      </c>
      <c r="P123" s="66">
        <v>15</v>
      </c>
      <c r="Q123" s="66">
        <v>15</v>
      </c>
      <c r="R123" s="66">
        <v>0</v>
      </c>
    </row>
    <row r="124" spans="1:18" ht="19.5" customHeight="1">
      <c r="A124" s="64">
        <v>3</v>
      </c>
      <c r="B124" s="65" t="s">
        <v>254</v>
      </c>
      <c r="C124" s="159">
        <v>28</v>
      </c>
      <c r="D124" s="64">
        <v>3</v>
      </c>
      <c r="E124" s="65" t="s">
        <v>254</v>
      </c>
      <c r="F124" s="159">
        <v>28</v>
      </c>
      <c r="G124" s="66">
        <v>28</v>
      </c>
      <c r="H124" s="67">
        <v>28</v>
      </c>
      <c r="I124" s="67">
        <v>0</v>
      </c>
      <c r="J124" s="66">
        <v>28</v>
      </c>
      <c r="K124" s="73">
        <v>28</v>
      </c>
      <c r="L124" s="69"/>
      <c r="M124" s="66">
        <v>0</v>
      </c>
      <c r="N124" s="66">
        <v>0</v>
      </c>
      <c r="O124" s="66">
        <v>0</v>
      </c>
      <c r="P124" s="66">
        <v>28</v>
      </c>
      <c r="Q124" s="66">
        <v>28</v>
      </c>
      <c r="R124" s="66">
        <v>0</v>
      </c>
    </row>
    <row r="125" spans="1:18" ht="19.5" customHeight="1">
      <c r="A125" s="64">
        <v>4</v>
      </c>
      <c r="B125" s="65" t="s">
        <v>255</v>
      </c>
      <c r="C125" s="159">
        <v>54</v>
      </c>
      <c r="D125" s="64">
        <v>4</v>
      </c>
      <c r="E125" s="65" t="s">
        <v>255</v>
      </c>
      <c r="F125" s="159">
        <v>54</v>
      </c>
      <c r="G125" s="66">
        <v>55</v>
      </c>
      <c r="H125" s="67">
        <v>55</v>
      </c>
      <c r="I125" s="67">
        <v>0</v>
      </c>
      <c r="J125" s="66">
        <v>52</v>
      </c>
      <c r="K125" s="68">
        <v>52</v>
      </c>
      <c r="L125" s="69"/>
      <c r="M125" s="66">
        <v>3</v>
      </c>
      <c r="N125" s="66">
        <v>3</v>
      </c>
      <c r="O125" s="66">
        <v>0</v>
      </c>
      <c r="P125" s="66">
        <v>55</v>
      </c>
      <c r="Q125" s="66">
        <v>55</v>
      </c>
      <c r="R125" s="66">
        <v>0</v>
      </c>
    </row>
    <row r="126" spans="1:18" ht="19.5" customHeight="1">
      <c r="A126" s="64">
        <v>5</v>
      </c>
      <c r="B126" s="65" t="s">
        <v>256</v>
      </c>
      <c r="C126" s="159">
        <v>52</v>
      </c>
      <c r="D126" s="64">
        <v>5</v>
      </c>
      <c r="E126" s="65" t="s">
        <v>256</v>
      </c>
      <c r="F126" s="159">
        <v>52</v>
      </c>
      <c r="G126" s="66">
        <v>53</v>
      </c>
      <c r="H126" s="67">
        <v>53</v>
      </c>
      <c r="I126" s="67">
        <v>0</v>
      </c>
      <c r="J126" s="66">
        <v>51</v>
      </c>
      <c r="K126" s="68">
        <v>51</v>
      </c>
      <c r="L126" s="69"/>
      <c r="M126" s="66">
        <v>2</v>
      </c>
      <c r="N126" s="66">
        <v>2</v>
      </c>
      <c r="O126" s="66">
        <v>0</v>
      </c>
      <c r="P126" s="66">
        <v>53</v>
      </c>
      <c r="Q126" s="66">
        <v>53</v>
      </c>
      <c r="R126" s="66">
        <v>0</v>
      </c>
    </row>
    <row r="127" spans="1:18" ht="19.5" customHeight="1">
      <c r="A127" s="64">
        <v>7</v>
      </c>
      <c r="B127" s="65" t="s">
        <v>257</v>
      </c>
      <c r="C127" s="159">
        <v>19</v>
      </c>
      <c r="D127" s="64">
        <v>6</v>
      </c>
      <c r="E127" s="65" t="s">
        <v>257</v>
      </c>
      <c r="F127" s="159">
        <v>19</v>
      </c>
      <c r="G127" s="66">
        <v>19</v>
      </c>
      <c r="H127" s="67">
        <v>19</v>
      </c>
      <c r="I127" s="67">
        <v>0</v>
      </c>
      <c r="J127" s="66">
        <v>18</v>
      </c>
      <c r="K127" s="68">
        <v>18</v>
      </c>
      <c r="L127" s="69"/>
      <c r="M127" s="66">
        <v>1</v>
      </c>
      <c r="N127" s="66">
        <v>1</v>
      </c>
      <c r="O127" s="66">
        <v>0</v>
      </c>
      <c r="P127" s="66">
        <v>19</v>
      </c>
      <c r="Q127" s="66">
        <v>19</v>
      </c>
      <c r="R127" s="66">
        <v>0</v>
      </c>
    </row>
    <row r="128" spans="1:18" ht="19.5" customHeight="1">
      <c r="A128" s="64">
        <v>8</v>
      </c>
      <c r="B128" s="65" t="s">
        <v>258</v>
      </c>
      <c r="C128" s="159">
        <v>10</v>
      </c>
      <c r="D128" s="64">
        <v>7</v>
      </c>
      <c r="E128" s="65" t="s">
        <v>258</v>
      </c>
      <c r="F128" s="159">
        <v>10</v>
      </c>
      <c r="G128" s="66">
        <v>10</v>
      </c>
      <c r="H128" s="67">
        <v>10</v>
      </c>
      <c r="I128" s="67">
        <v>0</v>
      </c>
      <c r="J128" s="66">
        <v>9</v>
      </c>
      <c r="K128" s="68">
        <v>9</v>
      </c>
      <c r="L128" s="69"/>
      <c r="M128" s="66">
        <v>1</v>
      </c>
      <c r="N128" s="66">
        <v>1</v>
      </c>
      <c r="O128" s="66">
        <v>0</v>
      </c>
      <c r="P128" s="66">
        <v>10</v>
      </c>
      <c r="Q128" s="66">
        <v>10</v>
      </c>
      <c r="R128" s="66">
        <v>0</v>
      </c>
    </row>
    <row r="129" spans="1:18" ht="19.5" customHeight="1">
      <c r="A129" s="64">
        <v>9</v>
      </c>
      <c r="B129" s="65" t="s">
        <v>259</v>
      </c>
      <c r="C129" s="159">
        <v>5</v>
      </c>
      <c r="D129" s="64">
        <v>8</v>
      </c>
      <c r="E129" s="65" t="s">
        <v>259</v>
      </c>
      <c r="F129" s="159">
        <v>5</v>
      </c>
      <c r="G129" s="66">
        <v>5</v>
      </c>
      <c r="H129" s="67">
        <v>5</v>
      </c>
      <c r="I129" s="67">
        <v>0</v>
      </c>
      <c r="J129" s="66">
        <v>5</v>
      </c>
      <c r="K129" s="68">
        <v>5</v>
      </c>
      <c r="L129" s="69"/>
      <c r="M129" s="66">
        <v>0</v>
      </c>
      <c r="N129" s="66">
        <v>0</v>
      </c>
      <c r="O129" s="66">
        <v>0</v>
      </c>
      <c r="P129" s="66">
        <v>5</v>
      </c>
      <c r="Q129" s="66">
        <v>5</v>
      </c>
      <c r="R129" s="66">
        <v>0</v>
      </c>
    </row>
    <row r="130" spans="1:18" ht="19.5" customHeight="1">
      <c r="A130" s="64">
        <v>10</v>
      </c>
      <c r="B130" s="65" t="s">
        <v>260</v>
      </c>
      <c r="C130" s="159">
        <v>6</v>
      </c>
      <c r="D130" s="64">
        <v>9</v>
      </c>
      <c r="E130" s="65" t="s">
        <v>260</v>
      </c>
      <c r="F130" s="159">
        <v>6</v>
      </c>
      <c r="G130" s="66">
        <v>7</v>
      </c>
      <c r="H130" s="67">
        <v>7</v>
      </c>
      <c r="I130" s="67">
        <v>0</v>
      </c>
      <c r="J130" s="66">
        <v>7</v>
      </c>
      <c r="K130" s="68">
        <v>7</v>
      </c>
      <c r="L130" s="69"/>
      <c r="M130" s="66">
        <v>0</v>
      </c>
      <c r="N130" s="66">
        <v>0</v>
      </c>
      <c r="O130" s="66">
        <v>0</v>
      </c>
      <c r="P130" s="66">
        <v>7</v>
      </c>
      <c r="Q130" s="66">
        <v>7</v>
      </c>
      <c r="R130" s="66">
        <v>0</v>
      </c>
    </row>
    <row r="131" spans="1:18" ht="19.5" customHeight="1">
      <c r="A131" s="64">
        <v>11</v>
      </c>
      <c r="B131" s="65" t="s">
        <v>262</v>
      </c>
      <c r="C131" s="159">
        <v>9</v>
      </c>
      <c r="D131" s="64">
        <v>10</v>
      </c>
      <c r="E131" s="65" t="s">
        <v>262</v>
      </c>
      <c r="F131" s="159">
        <v>9</v>
      </c>
      <c r="G131" s="66">
        <v>11</v>
      </c>
      <c r="H131" s="67">
        <v>11</v>
      </c>
      <c r="I131" s="67">
        <v>0</v>
      </c>
      <c r="J131" s="66">
        <v>9</v>
      </c>
      <c r="K131" s="68">
        <v>9</v>
      </c>
      <c r="L131" s="69"/>
      <c r="M131" s="66">
        <v>2</v>
      </c>
      <c r="N131" s="66">
        <v>2</v>
      </c>
      <c r="O131" s="66">
        <v>0</v>
      </c>
      <c r="P131" s="66">
        <v>11</v>
      </c>
      <c r="Q131" s="66">
        <v>11</v>
      </c>
      <c r="R131" s="66">
        <v>0</v>
      </c>
    </row>
    <row r="132" spans="1:18" ht="19.5" customHeight="1">
      <c r="A132" s="64">
        <v>12</v>
      </c>
      <c r="B132" s="65" t="s">
        <v>478</v>
      </c>
      <c r="C132" s="159">
        <v>17</v>
      </c>
      <c r="D132" s="64">
        <v>11</v>
      </c>
      <c r="E132" s="65" t="s">
        <v>263</v>
      </c>
      <c r="F132" s="159">
        <v>17</v>
      </c>
      <c r="G132" s="66">
        <v>19</v>
      </c>
      <c r="H132" s="67">
        <v>19</v>
      </c>
      <c r="I132" s="67">
        <v>0</v>
      </c>
      <c r="J132" s="66">
        <v>19</v>
      </c>
      <c r="K132" s="68">
        <v>19</v>
      </c>
      <c r="L132" s="69"/>
      <c r="M132" s="66">
        <v>0</v>
      </c>
      <c r="N132" s="66">
        <v>0</v>
      </c>
      <c r="O132" s="66">
        <v>0</v>
      </c>
      <c r="P132" s="66">
        <v>19</v>
      </c>
      <c r="Q132" s="66">
        <v>19</v>
      </c>
      <c r="R132" s="66">
        <v>0</v>
      </c>
    </row>
    <row r="133" spans="1:18" ht="19.5" customHeight="1">
      <c r="A133" s="64">
        <v>13</v>
      </c>
      <c r="B133" s="65" t="s">
        <v>265</v>
      </c>
      <c r="C133" s="159">
        <v>9</v>
      </c>
      <c r="D133" s="64">
        <v>12</v>
      </c>
      <c r="E133" s="65" t="s">
        <v>265</v>
      </c>
      <c r="F133" s="159">
        <v>9</v>
      </c>
      <c r="G133" s="66">
        <v>10</v>
      </c>
      <c r="H133" s="67">
        <v>10</v>
      </c>
      <c r="I133" s="67">
        <v>0</v>
      </c>
      <c r="J133" s="66">
        <v>8</v>
      </c>
      <c r="K133" s="68">
        <v>8</v>
      </c>
      <c r="L133" s="69"/>
      <c r="M133" s="66">
        <v>2</v>
      </c>
      <c r="N133" s="66">
        <v>2</v>
      </c>
      <c r="O133" s="66">
        <v>0</v>
      </c>
      <c r="P133" s="66">
        <v>10</v>
      </c>
      <c r="Q133" s="66">
        <v>10</v>
      </c>
      <c r="R133" s="66">
        <v>0</v>
      </c>
    </row>
    <row r="134" spans="1:18" ht="19.5" customHeight="1">
      <c r="A134" s="64">
        <v>14</v>
      </c>
      <c r="B134" s="65" t="s">
        <v>267</v>
      </c>
      <c r="C134" s="159">
        <v>10</v>
      </c>
      <c r="D134" s="64">
        <v>13</v>
      </c>
      <c r="E134" s="65" t="s">
        <v>267</v>
      </c>
      <c r="F134" s="159">
        <v>10</v>
      </c>
      <c r="G134" s="66">
        <v>19</v>
      </c>
      <c r="H134" s="67">
        <v>19</v>
      </c>
      <c r="I134" s="67">
        <v>0</v>
      </c>
      <c r="J134" s="66">
        <v>19</v>
      </c>
      <c r="K134" s="73">
        <v>19</v>
      </c>
      <c r="L134" s="76"/>
      <c r="M134" s="66">
        <v>0</v>
      </c>
      <c r="N134" s="66">
        <v>0</v>
      </c>
      <c r="O134" s="66">
        <v>0</v>
      </c>
      <c r="P134" s="66">
        <v>19</v>
      </c>
      <c r="Q134" s="66">
        <v>19</v>
      </c>
      <c r="R134" s="66">
        <v>0</v>
      </c>
    </row>
    <row r="135" spans="1:18" ht="19.5" customHeight="1">
      <c r="A135" s="64">
        <v>15</v>
      </c>
      <c r="B135" s="65" t="s">
        <v>269</v>
      </c>
      <c r="C135" s="159">
        <v>7</v>
      </c>
      <c r="D135" s="64">
        <v>14</v>
      </c>
      <c r="E135" s="65" t="s">
        <v>269</v>
      </c>
      <c r="F135" s="159">
        <v>7</v>
      </c>
      <c r="G135" s="66">
        <v>8</v>
      </c>
      <c r="H135" s="67">
        <v>8</v>
      </c>
      <c r="I135" s="67">
        <v>0</v>
      </c>
      <c r="J135" s="66">
        <v>8</v>
      </c>
      <c r="K135" s="68">
        <v>8</v>
      </c>
      <c r="L135" s="69"/>
      <c r="M135" s="66">
        <v>0</v>
      </c>
      <c r="N135" s="66">
        <v>0</v>
      </c>
      <c r="O135" s="66">
        <v>0</v>
      </c>
      <c r="P135" s="66">
        <v>8</v>
      </c>
      <c r="Q135" s="66">
        <v>8</v>
      </c>
      <c r="R135" s="66">
        <v>0</v>
      </c>
    </row>
    <row r="136" spans="1:18" ht="31.5" customHeight="1">
      <c r="A136" s="64">
        <v>16</v>
      </c>
      <c r="B136" s="80" t="s">
        <v>270</v>
      </c>
      <c r="C136" s="159">
        <v>4</v>
      </c>
      <c r="D136" s="64">
        <v>15</v>
      </c>
      <c r="E136" s="80" t="s">
        <v>270</v>
      </c>
      <c r="F136" s="159">
        <v>4</v>
      </c>
      <c r="G136" s="66">
        <v>4</v>
      </c>
      <c r="H136" s="67">
        <v>4</v>
      </c>
      <c r="I136" s="67">
        <v>0</v>
      </c>
      <c r="J136" s="66">
        <v>4</v>
      </c>
      <c r="K136" s="68">
        <v>4</v>
      </c>
      <c r="L136" s="69"/>
      <c r="M136" s="66">
        <v>0</v>
      </c>
      <c r="N136" s="66">
        <v>0</v>
      </c>
      <c r="O136" s="66">
        <v>0</v>
      </c>
      <c r="P136" s="66">
        <v>4</v>
      </c>
      <c r="Q136" s="66">
        <v>4</v>
      </c>
      <c r="R136" s="66">
        <v>0</v>
      </c>
    </row>
    <row r="137" spans="1:18" ht="19.5" customHeight="1">
      <c r="A137" s="64">
        <v>17</v>
      </c>
      <c r="B137" s="65" t="s">
        <v>271</v>
      </c>
      <c r="C137" s="159">
        <v>33</v>
      </c>
      <c r="D137" s="64">
        <v>16</v>
      </c>
      <c r="E137" s="65" t="s">
        <v>271</v>
      </c>
      <c r="F137" s="159">
        <v>33</v>
      </c>
      <c r="G137" s="66">
        <v>34</v>
      </c>
      <c r="H137" s="67">
        <v>34</v>
      </c>
      <c r="I137" s="67">
        <v>0</v>
      </c>
      <c r="J137" s="66">
        <v>32</v>
      </c>
      <c r="K137" s="68">
        <v>32</v>
      </c>
      <c r="L137" s="69"/>
      <c r="M137" s="66">
        <v>2</v>
      </c>
      <c r="N137" s="66">
        <v>2</v>
      </c>
      <c r="O137" s="66">
        <v>0</v>
      </c>
      <c r="P137" s="66">
        <v>34</v>
      </c>
      <c r="Q137" s="66">
        <v>34</v>
      </c>
      <c r="R137" s="66">
        <v>0</v>
      </c>
    </row>
    <row r="138" spans="1:18" ht="19.5" customHeight="1">
      <c r="A138" s="64">
        <v>18</v>
      </c>
      <c r="B138" s="65" t="s">
        <v>272</v>
      </c>
      <c r="C138" s="159">
        <v>7</v>
      </c>
      <c r="D138" s="64">
        <v>17</v>
      </c>
      <c r="E138" s="65" t="s">
        <v>272</v>
      </c>
      <c r="F138" s="159">
        <v>7</v>
      </c>
      <c r="G138" s="66">
        <v>7</v>
      </c>
      <c r="H138" s="67">
        <v>7</v>
      </c>
      <c r="I138" s="67">
        <v>0</v>
      </c>
      <c r="J138" s="66">
        <v>7</v>
      </c>
      <c r="K138" s="68">
        <v>7</v>
      </c>
      <c r="L138" s="69"/>
      <c r="M138" s="66">
        <v>0</v>
      </c>
      <c r="N138" s="66">
        <v>0</v>
      </c>
      <c r="O138" s="66">
        <v>0</v>
      </c>
      <c r="P138" s="66">
        <v>10</v>
      </c>
      <c r="Q138" s="66">
        <v>10</v>
      </c>
      <c r="R138" s="66">
        <v>0</v>
      </c>
    </row>
    <row r="139" spans="1:18" ht="19.5" customHeight="1">
      <c r="A139" s="64">
        <v>19</v>
      </c>
      <c r="B139" s="65" t="s">
        <v>273</v>
      </c>
      <c r="C139" s="159">
        <v>17</v>
      </c>
      <c r="D139" s="64">
        <v>18</v>
      </c>
      <c r="E139" s="65" t="s">
        <v>273</v>
      </c>
      <c r="F139" s="159">
        <v>17</v>
      </c>
      <c r="G139" s="66">
        <v>17</v>
      </c>
      <c r="H139" s="67">
        <v>17</v>
      </c>
      <c r="I139" s="67">
        <v>0</v>
      </c>
      <c r="J139" s="66">
        <v>17</v>
      </c>
      <c r="K139" s="68">
        <v>17</v>
      </c>
      <c r="L139" s="69"/>
      <c r="M139" s="66">
        <v>0</v>
      </c>
      <c r="N139" s="66">
        <v>0</v>
      </c>
      <c r="O139" s="66">
        <v>0</v>
      </c>
      <c r="P139" s="66">
        <v>17</v>
      </c>
      <c r="Q139" s="66">
        <v>17</v>
      </c>
      <c r="R139" s="66">
        <v>0</v>
      </c>
    </row>
    <row r="140" spans="1:18" ht="19.5" customHeight="1">
      <c r="A140" s="64">
        <v>20</v>
      </c>
      <c r="B140" s="65" t="s">
        <v>275</v>
      </c>
      <c r="C140" s="159">
        <v>10</v>
      </c>
      <c r="D140" s="64">
        <v>19</v>
      </c>
      <c r="E140" s="65" t="s">
        <v>275</v>
      </c>
      <c r="F140" s="159">
        <v>10</v>
      </c>
      <c r="G140" s="66">
        <v>12</v>
      </c>
      <c r="H140" s="67">
        <v>12</v>
      </c>
      <c r="I140" s="67">
        <v>0</v>
      </c>
      <c r="J140" s="66">
        <v>12</v>
      </c>
      <c r="K140" s="68">
        <v>12</v>
      </c>
      <c r="L140" s="69"/>
      <c r="M140" s="66">
        <v>0</v>
      </c>
      <c r="N140" s="66">
        <v>0</v>
      </c>
      <c r="O140" s="66">
        <v>0</v>
      </c>
      <c r="P140" s="66">
        <v>12</v>
      </c>
      <c r="Q140" s="66">
        <v>12</v>
      </c>
      <c r="R140" s="66">
        <v>0</v>
      </c>
    </row>
    <row r="141" spans="1:18" ht="19.5" customHeight="1">
      <c r="A141" s="64">
        <v>21</v>
      </c>
      <c r="B141" s="65" t="s">
        <v>276</v>
      </c>
      <c r="C141" s="159">
        <v>4</v>
      </c>
      <c r="D141" s="64">
        <v>20</v>
      </c>
      <c r="E141" s="65" t="s">
        <v>276</v>
      </c>
      <c r="F141" s="159">
        <v>4</v>
      </c>
      <c r="G141" s="66">
        <v>4</v>
      </c>
      <c r="H141" s="67">
        <v>4</v>
      </c>
      <c r="I141" s="67">
        <v>0</v>
      </c>
      <c r="J141" s="66">
        <v>4</v>
      </c>
      <c r="K141" s="68">
        <v>4</v>
      </c>
      <c r="L141" s="69"/>
      <c r="M141" s="66">
        <v>0</v>
      </c>
      <c r="N141" s="66">
        <v>0</v>
      </c>
      <c r="O141" s="66">
        <v>0</v>
      </c>
      <c r="P141" s="66">
        <v>4</v>
      </c>
      <c r="Q141" s="66">
        <v>4</v>
      </c>
      <c r="R141" s="66">
        <v>0</v>
      </c>
    </row>
    <row r="142" spans="1:18" ht="19.5" customHeight="1">
      <c r="A142" s="64">
        <v>22</v>
      </c>
      <c r="B142" s="65" t="s">
        <v>277</v>
      </c>
      <c r="C142" s="159">
        <v>2</v>
      </c>
      <c r="D142" s="64">
        <v>21</v>
      </c>
      <c r="E142" s="65" t="s">
        <v>277</v>
      </c>
      <c r="F142" s="159">
        <v>2</v>
      </c>
      <c r="G142" s="66">
        <v>5</v>
      </c>
      <c r="H142" s="67">
        <v>5</v>
      </c>
      <c r="I142" s="67">
        <v>0</v>
      </c>
      <c r="J142" s="66">
        <v>4</v>
      </c>
      <c r="K142" s="68">
        <v>4</v>
      </c>
      <c r="L142" s="69"/>
      <c r="M142" s="66">
        <v>1</v>
      </c>
      <c r="N142" s="66">
        <v>1</v>
      </c>
      <c r="O142" s="66">
        <v>0</v>
      </c>
      <c r="P142" s="66">
        <v>5</v>
      </c>
      <c r="Q142" s="66">
        <v>5</v>
      </c>
      <c r="R142" s="66">
        <v>0</v>
      </c>
    </row>
    <row r="143" spans="1:18" ht="19.5" customHeight="1">
      <c r="A143" s="64">
        <v>23</v>
      </c>
      <c r="B143" s="65" t="s">
        <v>278</v>
      </c>
      <c r="C143" s="159">
        <v>4</v>
      </c>
      <c r="D143" s="64">
        <v>22</v>
      </c>
      <c r="E143" s="65" t="s">
        <v>278</v>
      </c>
      <c r="F143" s="159">
        <v>4</v>
      </c>
      <c r="G143" s="66">
        <v>7</v>
      </c>
      <c r="H143" s="67">
        <v>7</v>
      </c>
      <c r="I143" s="67">
        <v>0</v>
      </c>
      <c r="J143" s="66">
        <v>7</v>
      </c>
      <c r="K143" s="68">
        <v>7</v>
      </c>
      <c r="L143" s="69"/>
      <c r="M143" s="66">
        <v>0</v>
      </c>
      <c r="N143" s="66">
        <v>0</v>
      </c>
      <c r="O143" s="66">
        <v>0</v>
      </c>
      <c r="P143" s="66">
        <v>7</v>
      </c>
      <c r="Q143" s="66">
        <v>7</v>
      </c>
      <c r="R143" s="66">
        <v>0</v>
      </c>
    </row>
    <row r="144" spans="1:18" ht="19.5" customHeight="1">
      <c r="A144" s="64">
        <v>24</v>
      </c>
      <c r="B144" s="65" t="s">
        <v>279</v>
      </c>
      <c r="C144" s="159">
        <v>4</v>
      </c>
      <c r="D144" s="64">
        <v>23</v>
      </c>
      <c r="E144" s="65" t="s">
        <v>279</v>
      </c>
      <c r="F144" s="159">
        <v>4</v>
      </c>
      <c r="G144" s="66">
        <v>7</v>
      </c>
      <c r="H144" s="67">
        <v>7</v>
      </c>
      <c r="I144" s="67">
        <v>0</v>
      </c>
      <c r="J144" s="66">
        <v>7</v>
      </c>
      <c r="K144" s="68">
        <v>7</v>
      </c>
      <c r="L144" s="69"/>
      <c r="M144" s="66">
        <v>0</v>
      </c>
      <c r="N144" s="66">
        <v>0</v>
      </c>
      <c r="O144" s="66">
        <v>0</v>
      </c>
      <c r="P144" s="66">
        <v>7</v>
      </c>
      <c r="Q144" s="66">
        <v>7</v>
      </c>
      <c r="R144" s="66">
        <v>0</v>
      </c>
    </row>
    <row r="145" spans="1:18" ht="19.5" customHeight="1">
      <c r="A145" s="64">
        <v>25</v>
      </c>
      <c r="B145" s="65" t="s">
        <v>280</v>
      </c>
      <c r="C145" s="159">
        <v>5</v>
      </c>
      <c r="D145" s="64">
        <v>24</v>
      </c>
      <c r="E145" s="65" t="s">
        <v>280</v>
      </c>
      <c r="F145" s="159">
        <v>5</v>
      </c>
      <c r="G145" s="66">
        <v>12</v>
      </c>
      <c r="H145" s="67">
        <v>12</v>
      </c>
      <c r="I145" s="67">
        <v>0</v>
      </c>
      <c r="J145" s="66">
        <v>11</v>
      </c>
      <c r="K145" s="68">
        <v>11</v>
      </c>
      <c r="L145" s="69"/>
      <c r="M145" s="66">
        <v>1</v>
      </c>
      <c r="N145" s="66">
        <v>1</v>
      </c>
      <c r="O145" s="66">
        <v>0</v>
      </c>
      <c r="P145" s="66">
        <v>12</v>
      </c>
      <c r="Q145" s="66">
        <v>12</v>
      </c>
      <c r="R145" s="66">
        <v>0</v>
      </c>
    </row>
    <row r="146" spans="1:18" ht="19.5" customHeight="1">
      <c r="A146" s="64">
        <v>26</v>
      </c>
      <c r="B146" s="65" t="s">
        <v>281</v>
      </c>
      <c r="C146" s="159">
        <v>10</v>
      </c>
      <c r="D146" s="64">
        <v>25</v>
      </c>
      <c r="E146" s="65" t="s">
        <v>281</v>
      </c>
      <c r="F146" s="159">
        <v>10</v>
      </c>
      <c r="G146" s="66">
        <v>15</v>
      </c>
      <c r="H146" s="67">
        <v>15</v>
      </c>
      <c r="I146" s="67">
        <v>0</v>
      </c>
      <c r="J146" s="66">
        <v>15</v>
      </c>
      <c r="K146" s="68">
        <v>15</v>
      </c>
      <c r="L146" s="69"/>
      <c r="M146" s="66">
        <v>0</v>
      </c>
      <c r="N146" s="66">
        <v>0</v>
      </c>
      <c r="O146" s="66">
        <v>0</v>
      </c>
      <c r="P146" s="66">
        <v>15</v>
      </c>
      <c r="Q146" s="66">
        <v>15</v>
      </c>
      <c r="R146" s="66">
        <v>0</v>
      </c>
    </row>
    <row r="147" spans="1:18" ht="19.5" customHeight="1">
      <c r="A147" s="64">
        <v>27</v>
      </c>
      <c r="B147" s="65" t="s">
        <v>479</v>
      </c>
      <c r="C147" s="159">
        <v>25</v>
      </c>
      <c r="D147" s="64">
        <v>26</v>
      </c>
      <c r="E147" s="65" t="s">
        <v>282</v>
      </c>
      <c r="F147" s="159">
        <v>25</v>
      </c>
      <c r="G147" s="66">
        <v>27</v>
      </c>
      <c r="H147" s="67">
        <v>27</v>
      </c>
      <c r="I147" s="67">
        <v>0</v>
      </c>
      <c r="J147" s="66">
        <v>27</v>
      </c>
      <c r="K147" s="66">
        <v>26</v>
      </c>
      <c r="L147" s="69">
        <v>1</v>
      </c>
      <c r="M147" s="66">
        <v>0</v>
      </c>
      <c r="N147" s="66">
        <v>1</v>
      </c>
      <c r="O147" s="66">
        <v>-1</v>
      </c>
      <c r="P147" s="66">
        <v>27</v>
      </c>
      <c r="Q147" s="66">
        <v>27</v>
      </c>
      <c r="R147" s="66">
        <v>0</v>
      </c>
    </row>
    <row r="148" spans="1:18" ht="19.5" customHeight="1">
      <c r="A148" s="64">
        <v>28</v>
      </c>
      <c r="B148" s="65" t="s">
        <v>284</v>
      </c>
      <c r="C148" s="159">
        <v>14</v>
      </c>
      <c r="D148" s="64">
        <v>27</v>
      </c>
      <c r="E148" s="65" t="s">
        <v>284</v>
      </c>
      <c r="F148" s="159">
        <v>14</v>
      </c>
      <c r="G148" s="66">
        <v>15</v>
      </c>
      <c r="H148" s="67">
        <v>15</v>
      </c>
      <c r="I148" s="67">
        <v>0</v>
      </c>
      <c r="J148" s="66">
        <v>14</v>
      </c>
      <c r="K148" s="66">
        <v>14</v>
      </c>
      <c r="L148" s="69"/>
      <c r="M148" s="66">
        <v>1</v>
      </c>
      <c r="N148" s="66">
        <v>1</v>
      </c>
      <c r="O148" s="66">
        <v>0</v>
      </c>
      <c r="P148" s="66">
        <v>15</v>
      </c>
      <c r="Q148" s="66">
        <v>15</v>
      </c>
      <c r="R148" s="66">
        <v>0</v>
      </c>
    </row>
    <row r="149" spans="1:18" ht="19.5" customHeight="1">
      <c r="A149" s="64">
        <v>29</v>
      </c>
      <c r="B149" s="65" t="s">
        <v>285</v>
      </c>
      <c r="C149" s="159">
        <v>10</v>
      </c>
      <c r="D149" s="64">
        <v>28</v>
      </c>
      <c r="E149" s="65" t="s">
        <v>285</v>
      </c>
      <c r="F149" s="159">
        <v>10</v>
      </c>
      <c r="G149" s="66">
        <v>13</v>
      </c>
      <c r="H149" s="67">
        <v>13</v>
      </c>
      <c r="I149" s="67">
        <v>0</v>
      </c>
      <c r="J149" s="66">
        <v>10</v>
      </c>
      <c r="K149" s="68">
        <v>10</v>
      </c>
      <c r="L149" s="76"/>
      <c r="M149" s="66">
        <v>3</v>
      </c>
      <c r="N149" s="66">
        <v>3</v>
      </c>
      <c r="O149" s="66">
        <v>0</v>
      </c>
      <c r="P149" s="66">
        <v>13</v>
      </c>
      <c r="Q149" s="66">
        <v>13</v>
      </c>
      <c r="R149" s="66">
        <v>0</v>
      </c>
    </row>
    <row r="150" spans="1:18" ht="19.5" customHeight="1">
      <c r="A150" s="64">
        <v>30</v>
      </c>
      <c r="B150" s="65" t="s">
        <v>287</v>
      </c>
      <c r="C150" s="159">
        <v>4</v>
      </c>
      <c r="D150" s="64">
        <v>29</v>
      </c>
      <c r="E150" s="65" t="s">
        <v>287</v>
      </c>
      <c r="F150" s="159">
        <v>4</v>
      </c>
      <c r="G150" s="66">
        <v>4</v>
      </c>
      <c r="H150" s="67">
        <v>4</v>
      </c>
      <c r="I150" s="67">
        <v>0</v>
      </c>
      <c r="J150" s="66">
        <v>4</v>
      </c>
      <c r="K150" s="68">
        <v>4</v>
      </c>
      <c r="L150" s="76"/>
      <c r="M150" s="66">
        <v>0</v>
      </c>
      <c r="N150" s="66">
        <v>0</v>
      </c>
      <c r="O150" s="66">
        <v>0</v>
      </c>
      <c r="P150" s="66">
        <v>4</v>
      </c>
      <c r="Q150" s="66">
        <v>4</v>
      </c>
      <c r="R150" s="66">
        <v>0</v>
      </c>
    </row>
    <row r="151" spans="1:18" ht="19.5" customHeight="1">
      <c r="A151" s="64">
        <v>31</v>
      </c>
      <c r="B151" s="65" t="s">
        <v>288</v>
      </c>
      <c r="C151" s="159">
        <v>3</v>
      </c>
      <c r="D151" s="64">
        <v>30</v>
      </c>
      <c r="E151" s="65" t="s">
        <v>288</v>
      </c>
      <c r="F151" s="159">
        <v>3</v>
      </c>
      <c r="G151" s="66">
        <v>3</v>
      </c>
      <c r="H151" s="67">
        <v>3</v>
      </c>
      <c r="I151" s="67">
        <v>0</v>
      </c>
      <c r="J151" s="66">
        <v>3</v>
      </c>
      <c r="K151" s="68">
        <v>3</v>
      </c>
      <c r="L151" s="69"/>
      <c r="M151" s="66">
        <v>0</v>
      </c>
      <c r="N151" s="66">
        <v>0</v>
      </c>
      <c r="O151" s="66">
        <v>0</v>
      </c>
      <c r="P151" s="66">
        <v>4</v>
      </c>
      <c r="Q151" s="66">
        <v>4</v>
      </c>
      <c r="R151" s="66">
        <v>0</v>
      </c>
    </row>
    <row r="152" spans="1:18" ht="19.5" customHeight="1">
      <c r="A152" s="64">
        <v>32</v>
      </c>
      <c r="B152" s="65" t="s">
        <v>289</v>
      </c>
      <c r="C152" s="159">
        <v>3</v>
      </c>
      <c r="D152" s="64">
        <v>31</v>
      </c>
      <c r="E152" s="65" t="s">
        <v>289</v>
      </c>
      <c r="F152" s="159">
        <v>3</v>
      </c>
      <c r="G152" s="66">
        <v>0</v>
      </c>
      <c r="H152" s="67">
        <v>0</v>
      </c>
      <c r="I152" s="67">
        <v>0</v>
      </c>
      <c r="J152" s="66">
        <v>0</v>
      </c>
      <c r="K152" s="73">
        <v>0</v>
      </c>
      <c r="L152" s="69"/>
      <c r="M152" s="66">
        <v>0</v>
      </c>
      <c r="N152" s="66">
        <v>0</v>
      </c>
      <c r="O152" s="66">
        <v>0</v>
      </c>
      <c r="P152" s="66">
        <v>0</v>
      </c>
      <c r="Q152" s="69">
        <v>0</v>
      </c>
      <c r="R152" s="66">
        <v>0</v>
      </c>
    </row>
    <row r="153" spans="1:18" ht="19.5" customHeight="1">
      <c r="A153" s="64">
        <v>33</v>
      </c>
      <c r="B153" s="65" t="s">
        <v>480</v>
      </c>
      <c r="C153" s="159">
        <v>11</v>
      </c>
      <c r="D153" s="64">
        <v>32</v>
      </c>
      <c r="E153" s="65" t="s">
        <v>290</v>
      </c>
      <c r="F153" s="159">
        <v>11</v>
      </c>
      <c r="G153" s="66">
        <v>11</v>
      </c>
      <c r="H153" s="67">
        <v>11</v>
      </c>
      <c r="I153" s="67">
        <v>0</v>
      </c>
      <c r="J153" s="66">
        <v>11</v>
      </c>
      <c r="K153" s="68">
        <v>11</v>
      </c>
      <c r="L153" s="69"/>
      <c r="M153" s="66">
        <v>0</v>
      </c>
      <c r="N153" s="66">
        <v>0</v>
      </c>
      <c r="O153" s="66">
        <v>0</v>
      </c>
      <c r="P153" s="66">
        <v>11</v>
      </c>
      <c r="Q153" s="66">
        <v>11</v>
      </c>
      <c r="R153" s="66">
        <v>0</v>
      </c>
    </row>
    <row r="154" spans="1:18" ht="19.5" customHeight="1">
      <c r="A154" s="64">
        <v>34</v>
      </c>
      <c r="B154" s="65" t="s">
        <v>292</v>
      </c>
      <c r="C154" s="159">
        <v>12</v>
      </c>
      <c r="D154" s="64">
        <v>33</v>
      </c>
      <c r="E154" s="65" t="s">
        <v>292</v>
      </c>
      <c r="F154" s="159">
        <v>12</v>
      </c>
      <c r="G154" s="66">
        <v>12</v>
      </c>
      <c r="H154" s="67">
        <v>12</v>
      </c>
      <c r="I154" s="67">
        <v>0</v>
      </c>
      <c r="J154" s="66">
        <v>12</v>
      </c>
      <c r="K154" s="68">
        <v>12</v>
      </c>
      <c r="L154" s="69"/>
      <c r="M154" s="66">
        <v>0</v>
      </c>
      <c r="N154" s="66">
        <v>0</v>
      </c>
      <c r="O154" s="66">
        <v>0</v>
      </c>
      <c r="P154" s="66">
        <v>12</v>
      </c>
      <c r="Q154" s="66">
        <v>12</v>
      </c>
      <c r="R154" s="66">
        <v>0</v>
      </c>
    </row>
    <row r="155" spans="1:18" ht="19.5" customHeight="1">
      <c r="A155" s="64">
        <v>35</v>
      </c>
      <c r="B155" s="65" t="s">
        <v>293</v>
      </c>
      <c r="C155" s="159">
        <v>3</v>
      </c>
      <c r="D155" s="64">
        <v>34</v>
      </c>
      <c r="E155" s="65" t="s">
        <v>293</v>
      </c>
      <c r="F155" s="159">
        <v>3</v>
      </c>
      <c r="G155" s="66">
        <v>3</v>
      </c>
      <c r="H155" s="67">
        <v>3</v>
      </c>
      <c r="I155" s="67">
        <v>0</v>
      </c>
      <c r="J155" s="66">
        <v>3</v>
      </c>
      <c r="K155" s="73">
        <v>3</v>
      </c>
      <c r="L155" s="76"/>
      <c r="M155" s="66">
        <v>0</v>
      </c>
      <c r="N155" s="66">
        <v>0</v>
      </c>
      <c r="O155" s="66">
        <v>0</v>
      </c>
      <c r="P155" s="66">
        <v>3</v>
      </c>
      <c r="Q155" s="66">
        <v>3</v>
      </c>
      <c r="R155" s="66">
        <v>0</v>
      </c>
    </row>
    <row r="156" spans="1:18" ht="19.5" customHeight="1">
      <c r="A156" s="64">
        <v>36</v>
      </c>
      <c r="B156" s="65" t="s">
        <v>294</v>
      </c>
      <c r="C156" s="159">
        <v>16</v>
      </c>
      <c r="D156" s="64">
        <v>35</v>
      </c>
      <c r="E156" s="65" t="s">
        <v>294</v>
      </c>
      <c r="F156" s="159">
        <v>16</v>
      </c>
      <c r="G156" s="66">
        <v>18</v>
      </c>
      <c r="H156" s="67">
        <v>18</v>
      </c>
      <c r="I156" s="67">
        <v>0</v>
      </c>
      <c r="J156" s="66">
        <v>17</v>
      </c>
      <c r="K156" s="68">
        <v>16</v>
      </c>
      <c r="L156" s="66">
        <v>1</v>
      </c>
      <c r="M156" s="66">
        <v>1</v>
      </c>
      <c r="N156" s="66">
        <v>2</v>
      </c>
      <c r="O156" s="66">
        <v>-1</v>
      </c>
      <c r="P156" s="66">
        <v>20</v>
      </c>
      <c r="Q156" s="66">
        <v>20</v>
      </c>
      <c r="R156" s="66">
        <v>0</v>
      </c>
    </row>
    <row r="157" spans="1:18" ht="19.5" customHeight="1">
      <c r="A157" s="64">
        <v>37</v>
      </c>
      <c r="B157" s="65" t="s">
        <v>296</v>
      </c>
      <c r="C157" s="159">
        <v>8</v>
      </c>
      <c r="D157" s="64">
        <v>36</v>
      </c>
      <c r="E157" s="65" t="s">
        <v>296</v>
      </c>
      <c r="F157" s="159">
        <v>8</v>
      </c>
      <c r="G157" s="66">
        <v>8</v>
      </c>
      <c r="H157" s="67">
        <v>8</v>
      </c>
      <c r="I157" s="67">
        <v>0</v>
      </c>
      <c r="J157" s="66">
        <v>8</v>
      </c>
      <c r="K157" s="68">
        <v>8</v>
      </c>
      <c r="L157" s="69"/>
      <c r="M157" s="66">
        <v>0</v>
      </c>
      <c r="N157" s="66">
        <v>0</v>
      </c>
      <c r="O157" s="66">
        <v>0</v>
      </c>
      <c r="P157" s="66">
        <v>8</v>
      </c>
      <c r="Q157" s="66">
        <v>8</v>
      </c>
      <c r="R157" s="66">
        <v>0</v>
      </c>
    </row>
    <row r="158" spans="1:18" ht="19.5" customHeight="1">
      <c r="A158" s="64">
        <v>38</v>
      </c>
      <c r="B158" s="65" t="s">
        <v>297</v>
      </c>
      <c r="C158" s="159">
        <v>3</v>
      </c>
      <c r="D158" s="64">
        <v>37</v>
      </c>
      <c r="E158" s="65" t="s">
        <v>297</v>
      </c>
      <c r="F158" s="159">
        <v>3</v>
      </c>
      <c r="G158" s="66">
        <v>3</v>
      </c>
      <c r="H158" s="67">
        <v>3</v>
      </c>
      <c r="I158" s="67">
        <v>0</v>
      </c>
      <c r="J158" s="66">
        <v>3</v>
      </c>
      <c r="K158" s="68">
        <v>3</v>
      </c>
      <c r="L158" s="69"/>
      <c r="M158" s="66">
        <v>0</v>
      </c>
      <c r="N158" s="66">
        <v>0</v>
      </c>
      <c r="O158" s="66">
        <v>0</v>
      </c>
      <c r="P158" s="66">
        <v>3</v>
      </c>
      <c r="Q158" s="66">
        <v>3</v>
      </c>
      <c r="R158" s="66">
        <v>0</v>
      </c>
    </row>
    <row r="159" spans="1:18" ht="19.5" customHeight="1">
      <c r="A159" s="64">
        <v>39</v>
      </c>
      <c r="B159" s="65" t="s">
        <v>481</v>
      </c>
      <c r="C159" s="159">
        <v>10</v>
      </c>
      <c r="D159" s="64">
        <v>38</v>
      </c>
      <c r="E159" s="65" t="s">
        <v>298</v>
      </c>
      <c r="F159" s="159">
        <v>10</v>
      </c>
      <c r="G159" s="66">
        <v>10</v>
      </c>
      <c r="H159" s="67">
        <v>10</v>
      </c>
      <c r="I159" s="67">
        <v>0</v>
      </c>
      <c r="J159" s="66">
        <v>10</v>
      </c>
      <c r="K159" s="68">
        <v>9</v>
      </c>
      <c r="L159" s="66">
        <v>1</v>
      </c>
      <c r="M159" s="66">
        <v>0</v>
      </c>
      <c r="N159" s="66">
        <v>1</v>
      </c>
      <c r="O159" s="66">
        <v>-1</v>
      </c>
      <c r="P159" s="66">
        <v>10</v>
      </c>
      <c r="Q159" s="66">
        <v>10</v>
      </c>
      <c r="R159" s="66">
        <v>0</v>
      </c>
    </row>
    <row r="160" spans="1:18" ht="19.5" customHeight="1">
      <c r="A160" s="64">
        <v>40</v>
      </c>
      <c r="B160" s="65" t="s">
        <v>299</v>
      </c>
      <c r="C160" s="159">
        <v>7</v>
      </c>
      <c r="D160" s="64">
        <v>39</v>
      </c>
      <c r="E160" s="65" t="s">
        <v>299</v>
      </c>
      <c r="F160" s="159">
        <v>7</v>
      </c>
      <c r="G160" s="66">
        <v>10</v>
      </c>
      <c r="H160" s="67">
        <v>10</v>
      </c>
      <c r="I160" s="67">
        <v>0</v>
      </c>
      <c r="J160" s="66">
        <v>10</v>
      </c>
      <c r="K160" s="68">
        <v>10</v>
      </c>
      <c r="L160" s="69"/>
      <c r="M160" s="66">
        <v>0</v>
      </c>
      <c r="N160" s="66">
        <v>0</v>
      </c>
      <c r="O160" s="66">
        <v>0</v>
      </c>
      <c r="P160" s="66">
        <v>10</v>
      </c>
      <c r="Q160" s="66">
        <v>10</v>
      </c>
      <c r="R160" s="66">
        <v>0</v>
      </c>
    </row>
    <row r="161" spans="1:18" ht="19.5" customHeight="1">
      <c r="A161" s="64">
        <v>41</v>
      </c>
      <c r="B161" s="65" t="s">
        <v>300</v>
      </c>
      <c r="C161" s="159">
        <v>12</v>
      </c>
      <c r="D161" s="64">
        <v>40</v>
      </c>
      <c r="E161" s="65" t="s">
        <v>300</v>
      </c>
      <c r="F161" s="159">
        <v>12</v>
      </c>
      <c r="G161" s="66">
        <v>16</v>
      </c>
      <c r="H161" s="67">
        <v>16</v>
      </c>
      <c r="I161" s="67">
        <v>0</v>
      </c>
      <c r="J161" s="66">
        <v>16</v>
      </c>
      <c r="K161" s="66">
        <v>16</v>
      </c>
      <c r="L161" s="59"/>
      <c r="M161" s="66">
        <v>0</v>
      </c>
      <c r="N161" s="66">
        <v>0</v>
      </c>
      <c r="O161" s="66">
        <v>0</v>
      </c>
      <c r="P161" s="66">
        <v>16</v>
      </c>
      <c r="Q161" s="66">
        <v>16</v>
      </c>
      <c r="R161" s="66">
        <v>0</v>
      </c>
    </row>
    <row r="162" spans="1:18" ht="19.5" customHeight="1">
      <c r="A162" s="64">
        <v>42</v>
      </c>
      <c r="B162" s="65" t="s">
        <v>301</v>
      </c>
      <c r="C162" s="159">
        <v>10</v>
      </c>
      <c r="D162" s="64">
        <v>41</v>
      </c>
      <c r="E162" s="65" t="s">
        <v>301</v>
      </c>
      <c r="F162" s="159">
        <v>10</v>
      </c>
      <c r="G162" s="66">
        <v>11</v>
      </c>
      <c r="H162" s="67">
        <v>11</v>
      </c>
      <c r="I162" s="67">
        <v>0</v>
      </c>
      <c r="J162" s="66">
        <v>11</v>
      </c>
      <c r="K162" s="68">
        <v>11</v>
      </c>
      <c r="L162" s="69"/>
      <c r="M162" s="66">
        <v>0</v>
      </c>
      <c r="N162" s="66">
        <v>0</v>
      </c>
      <c r="O162" s="66">
        <v>0</v>
      </c>
      <c r="P162" s="66">
        <v>11</v>
      </c>
      <c r="Q162" s="66">
        <v>11</v>
      </c>
      <c r="R162" s="66">
        <v>0</v>
      </c>
    </row>
    <row r="163" spans="1:18" ht="19.5" customHeight="1">
      <c r="A163" s="64">
        <v>43</v>
      </c>
      <c r="B163" s="65" t="s">
        <v>303</v>
      </c>
      <c r="C163" s="159">
        <v>10</v>
      </c>
      <c r="D163" s="64">
        <v>42</v>
      </c>
      <c r="E163" s="65" t="s">
        <v>303</v>
      </c>
      <c r="F163" s="159">
        <v>10</v>
      </c>
      <c r="G163" s="66">
        <v>11</v>
      </c>
      <c r="H163" s="67">
        <v>11</v>
      </c>
      <c r="I163" s="67">
        <v>0</v>
      </c>
      <c r="J163" s="66">
        <v>10</v>
      </c>
      <c r="K163" s="68">
        <v>10</v>
      </c>
      <c r="L163" s="69"/>
      <c r="M163" s="66">
        <v>1</v>
      </c>
      <c r="N163" s="66">
        <v>1</v>
      </c>
      <c r="O163" s="66">
        <v>0</v>
      </c>
      <c r="P163" s="66">
        <v>11</v>
      </c>
      <c r="Q163" s="66">
        <v>11</v>
      </c>
      <c r="R163" s="66">
        <v>0</v>
      </c>
    </row>
    <row r="164" spans="1:18" ht="19.5" customHeight="1">
      <c r="A164" s="64">
        <v>44</v>
      </c>
      <c r="B164" s="65" t="s">
        <v>305</v>
      </c>
      <c r="C164" s="159">
        <v>10</v>
      </c>
      <c r="D164" s="64">
        <v>43</v>
      </c>
      <c r="E164" s="65" t="s">
        <v>305</v>
      </c>
      <c r="F164" s="159">
        <v>10</v>
      </c>
      <c r="G164" s="66">
        <v>13</v>
      </c>
      <c r="H164" s="67">
        <v>13</v>
      </c>
      <c r="I164" s="67">
        <v>0</v>
      </c>
      <c r="J164" s="66">
        <v>12</v>
      </c>
      <c r="K164" s="68">
        <v>10</v>
      </c>
      <c r="L164" s="66">
        <v>2</v>
      </c>
      <c r="M164" s="66">
        <v>1</v>
      </c>
      <c r="N164" s="66">
        <v>3</v>
      </c>
      <c r="O164" s="66">
        <v>-2</v>
      </c>
      <c r="P164" s="66">
        <v>13</v>
      </c>
      <c r="Q164" s="66">
        <v>13</v>
      </c>
      <c r="R164" s="66">
        <v>0</v>
      </c>
    </row>
    <row r="165" spans="1:18" s="84" customFormat="1" ht="19.5" customHeight="1">
      <c r="A165" s="64">
        <v>45</v>
      </c>
      <c r="B165" s="65" t="s">
        <v>306</v>
      </c>
      <c r="C165" s="160">
        <v>1</v>
      </c>
      <c r="D165" s="81">
        <v>44</v>
      </c>
      <c r="E165" s="77" t="s">
        <v>306</v>
      </c>
      <c r="F165" s="160">
        <v>1</v>
      </c>
      <c r="G165" s="69">
        <v>4</v>
      </c>
      <c r="H165" s="82">
        <v>4</v>
      </c>
      <c r="I165" s="82">
        <v>0</v>
      </c>
      <c r="J165" s="69">
        <v>4</v>
      </c>
      <c r="K165" s="69">
        <v>4</v>
      </c>
      <c r="L165" s="69"/>
      <c r="M165" s="69">
        <v>0</v>
      </c>
      <c r="N165" s="69">
        <v>0</v>
      </c>
      <c r="O165" s="69">
        <v>0</v>
      </c>
      <c r="P165" s="69">
        <v>4</v>
      </c>
      <c r="Q165" s="69">
        <v>4</v>
      </c>
      <c r="R165" s="69">
        <v>0</v>
      </c>
    </row>
    <row r="166" spans="1:18" s="84" customFormat="1" ht="19.5" customHeight="1">
      <c r="A166" s="64">
        <v>46</v>
      </c>
      <c r="B166" s="65" t="s">
        <v>308</v>
      </c>
      <c r="C166" s="160">
        <v>5</v>
      </c>
      <c r="D166" s="81">
        <v>45</v>
      </c>
      <c r="E166" s="77" t="s">
        <v>308</v>
      </c>
      <c r="F166" s="160">
        <v>5</v>
      </c>
      <c r="G166" s="69">
        <v>22</v>
      </c>
      <c r="H166" s="82">
        <v>22</v>
      </c>
      <c r="I166" s="82">
        <v>0</v>
      </c>
      <c r="J166" s="69">
        <v>15</v>
      </c>
      <c r="K166" s="69">
        <v>15</v>
      </c>
      <c r="L166" s="69"/>
      <c r="M166" s="69">
        <v>7</v>
      </c>
      <c r="N166" s="69">
        <v>7</v>
      </c>
      <c r="O166" s="69">
        <v>0</v>
      </c>
      <c r="P166" s="69">
        <v>22</v>
      </c>
      <c r="Q166" s="69">
        <v>22</v>
      </c>
      <c r="R166" s="69">
        <v>0</v>
      </c>
    </row>
    <row r="167" spans="1:18" ht="19.5" customHeight="1">
      <c r="A167" s="64">
        <v>47</v>
      </c>
      <c r="B167" s="65" t="s">
        <v>309</v>
      </c>
      <c r="C167" s="159">
        <v>14</v>
      </c>
      <c r="D167" s="64">
        <v>46</v>
      </c>
      <c r="E167" s="65" t="s">
        <v>309</v>
      </c>
      <c r="F167" s="159">
        <v>14</v>
      </c>
      <c r="G167" s="66">
        <v>14</v>
      </c>
      <c r="H167" s="67">
        <v>13</v>
      </c>
      <c r="I167" s="67">
        <v>1</v>
      </c>
      <c r="J167" s="66">
        <v>14</v>
      </c>
      <c r="K167" s="66">
        <v>13</v>
      </c>
      <c r="L167" s="66">
        <v>1</v>
      </c>
      <c r="M167" s="66">
        <v>0</v>
      </c>
      <c r="N167" s="66">
        <v>0</v>
      </c>
      <c r="O167" s="66">
        <v>0</v>
      </c>
      <c r="P167" s="66">
        <v>14</v>
      </c>
      <c r="Q167" s="66">
        <v>13</v>
      </c>
      <c r="R167" s="66">
        <v>1</v>
      </c>
    </row>
    <row r="168" spans="4:18" s="84" customFormat="1" ht="19.5" customHeight="1">
      <c r="D168" s="81"/>
      <c r="E168" s="77" t="s">
        <v>310</v>
      </c>
      <c r="G168" s="69">
        <v>5</v>
      </c>
      <c r="H168" s="82">
        <v>5</v>
      </c>
      <c r="I168" s="82"/>
      <c r="J168" s="69">
        <v>5</v>
      </c>
      <c r="K168" s="69">
        <v>5</v>
      </c>
      <c r="L168" s="69"/>
      <c r="M168" s="69"/>
      <c r="N168" s="69">
        <v>0</v>
      </c>
      <c r="O168" s="69"/>
      <c r="P168" s="69">
        <v>5</v>
      </c>
      <c r="Q168" s="69">
        <v>5</v>
      </c>
      <c r="R168" s="69"/>
    </row>
    <row r="169" spans="1:18" ht="19.5" customHeight="1">
      <c r="A169" s="62">
        <v>2</v>
      </c>
      <c r="B169" s="63" t="s">
        <v>43</v>
      </c>
      <c r="C169" s="160">
        <v>64</v>
      </c>
      <c r="D169" s="62">
        <v>2</v>
      </c>
      <c r="E169" s="63" t="s">
        <v>43</v>
      </c>
      <c r="F169" s="160">
        <v>64</v>
      </c>
      <c r="G169" s="59">
        <f aca="true" t="shared" si="11" ref="G169:R169">SUM(G170:G182)</f>
        <v>69</v>
      </c>
      <c r="H169" s="59">
        <f t="shared" si="11"/>
        <v>69</v>
      </c>
      <c r="I169" s="59">
        <f t="shared" si="11"/>
        <v>0</v>
      </c>
      <c r="J169" s="59">
        <f t="shared" si="11"/>
        <v>71</v>
      </c>
      <c r="K169" s="59">
        <f t="shared" si="11"/>
        <v>71</v>
      </c>
      <c r="L169" s="59">
        <f t="shared" si="11"/>
        <v>0</v>
      </c>
      <c r="M169" s="59">
        <f t="shared" si="11"/>
        <v>-2</v>
      </c>
      <c r="N169" s="59">
        <f t="shared" si="11"/>
        <v>-2</v>
      </c>
      <c r="O169" s="59">
        <f t="shared" si="11"/>
        <v>0</v>
      </c>
      <c r="P169" s="59">
        <f t="shared" si="11"/>
        <v>69</v>
      </c>
      <c r="Q169" s="59">
        <f t="shared" si="11"/>
        <v>69</v>
      </c>
      <c r="R169" s="59">
        <f t="shared" si="11"/>
        <v>0</v>
      </c>
    </row>
    <row r="170" spans="1:18" ht="19.5" customHeight="1">
      <c r="A170" s="64">
        <v>1</v>
      </c>
      <c r="B170" s="65" t="s">
        <v>312</v>
      </c>
      <c r="C170" s="159">
        <v>5</v>
      </c>
      <c r="D170" s="64">
        <v>1</v>
      </c>
      <c r="E170" s="65" t="s">
        <v>312</v>
      </c>
      <c r="F170" s="159">
        <v>5</v>
      </c>
      <c r="G170" s="66">
        <v>5</v>
      </c>
      <c r="H170" s="67">
        <v>5</v>
      </c>
      <c r="I170" s="67">
        <v>0</v>
      </c>
      <c r="J170" s="66">
        <v>5</v>
      </c>
      <c r="K170" s="68">
        <v>5</v>
      </c>
      <c r="L170" s="69"/>
      <c r="M170" s="66">
        <v>0</v>
      </c>
      <c r="N170" s="66">
        <v>0</v>
      </c>
      <c r="O170" s="66">
        <v>0</v>
      </c>
      <c r="P170" s="66">
        <v>5</v>
      </c>
      <c r="Q170" s="66">
        <v>5</v>
      </c>
      <c r="R170" s="66">
        <v>0</v>
      </c>
    </row>
    <row r="171" spans="1:18" ht="19.5" customHeight="1">
      <c r="A171" s="64">
        <v>2</v>
      </c>
      <c r="B171" s="65" t="s">
        <v>313</v>
      </c>
      <c r="C171" s="159">
        <v>5</v>
      </c>
      <c r="D171" s="64">
        <v>2</v>
      </c>
      <c r="E171" s="65" t="s">
        <v>313</v>
      </c>
      <c r="F171" s="159">
        <v>5</v>
      </c>
      <c r="G171" s="66">
        <v>6</v>
      </c>
      <c r="H171" s="67">
        <v>6</v>
      </c>
      <c r="I171" s="67">
        <v>0</v>
      </c>
      <c r="J171" s="66">
        <v>6</v>
      </c>
      <c r="K171" s="68">
        <v>6</v>
      </c>
      <c r="L171" s="69"/>
      <c r="M171" s="66">
        <v>0</v>
      </c>
      <c r="N171" s="66">
        <v>0</v>
      </c>
      <c r="O171" s="66">
        <v>0</v>
      </c>
      <c r="P171" s="66">
        <v>6</v>
      </c>
      <c r="Q171" s="66">
        <v>6</v>
      </c>
      <c r="R171" s="66">
        <v>0</v>
      </c>
    </row>
    <row r="172" spans="1:18" ht="19.5" customHeight="1">
      <c r="A172" s="64">
        <v>3</v>
      </c>
      <c r="B172" s="65" t="s">
        <v>315</v>
      </c>
      <c r="C172" s="159">
        <v>5</v>
      </c>
      <c r="D172" s="64">
        <v>3</v>
      </c>
      <c r="E172" s="65" t="s">
        <v>315</v>
      </c>
      <c r="F172" s="159">
        <v>5</v>
      </c>
      <c r="G172" s="66">
        <v>5</v>
      </c>
      <c r="H172" s="67">
        <v>5</v>
      </c>
      <c r="I172" s="67">
        <v>0</v>
      </c>
      <c r="J172" s="66">
        <v>5</v>
      </c>
      <c r="K172" s="68">
        <v>5</v>
      </c>
      <c r="L172" s="69"/>
      <c r="M172" s="66">
        <v>0</v>
      </c>
      <c r="N172" s="66">
        <v>0</v>
      </c>
      <c r="O172" s="66">
        <v>0</v>
      </c>
      <c r="P172" s="66">
        <v>5</v>
      </c>
      <c r="Q172" s="66">
        <v>5</v>
      </c>
      <c r="R172" s="66">
        <v>0</v>
      </c>
    </row>
    <row r="173" spans="1:18" ht="19.5" customHeight="1">
      <c r="A173" s="64">
        <v>4</v>
      </c>
      <c r="B173" s="65" t="s">
        <v>316</v>
      </c>
      <c r="C173" s="159">
        <v>5</v>
      </c>
      <c r="D173" s="64">
        <v>4</v>
      </c>
      <c r="E173" s="65" t="s">
        <v>316</v>
      </c>
      <c r="F173" s="159">
        <v>5</v>
      </c>
      <c r="G173" s="66">
        <v>6</v>
      </c>
      <c r="H173" s="67">
        <v>6</v>
      </c>
      <c r="I173" s="67">
        <v>0</v>
      </c>
      <c r="J173" s="66">
        <v>6</v>
      </c>
      <c r="K173" s="68">
        <v>6</v>
      </c>
      <c r="L173" s="69"/>
      <c r="M173" s="66">
        <v>0</v>
      </c>
      <c r="N173" s="66">
        <v>0</v>
      </c>
      <c r="O173" s="66">
        <v>0</v>
      </c>
      <c r="P173" s="66">
        <v>6</v>
      </c>
      <c r="Q173" s="66">
        <v>6</v>
      </c>
      <c r="R173" s="66">
        <v>0</v>
      </c>
    </row>
    <row r="174" spans="1:18" ht="19.5" customHeight="1">
      <c r="A174" s="64">
        <v>5</v>
      </c>
      <c r="B174" s="65" t="s">
        <v>317</v>
      </c>
      <c r="C174" s="159">
        <v>4</v>
      </c>
      <c r="D174" s="64">
        <v>5</v>
      </c>
      <c r="E174" s="65" t="s">
        <v>317</v>
      </c>
      <c r="F174" s="159">
        <v>4</v>
      </c>
      <c r="G174" s="66">
        <v>7</v>
      </c>
      <c r="H174" s="67">
        <v>7</v>
      </c>
      <c r="I174" s="67">
        <v>0</v>
      </c>
      <c r="J174" s="66">
        <v>6</v>
      </c>
      <c r="K174" s="66">
        <v>6</v>
      </c>
      <c r="L174" s="69"/>
      <c r="M174" s="66">
        <v>1</v>
      </c>
      <c r="N174" s="66">
        <v>1</v>
      </c>
      <c r="O174" s="66">
        <v>0</v>
      </c>
      <c r="P174" s="66">
        <v>7</v>
      </c>
      <c r="Q174" s="66">
        <v>7</v>
      </c>
      <c r="R174" s="66">
        <v>0</v>
      </c>
    </row>
    <row r="175" spans="1:18" ht="19.5" customHeight="1">
      <c r="A175" s="64">
        <v>6</v>
      </c>
      <c r="B175" s="65" t="s">
        <v>318</v>
      </c>
      <c r="C175" s="159">
        <v>5</v>
      </c>
      <c r="D175" s="64">
        <v>6</v>
      </c>
      <c r="E175" s="65" t="s">
        <v>318</v>
      </c>
      <c r="F175" s="159">
        <v>5</v>
      </c>
      <c r="G175" s="66">
        <v>5</v>
      </c>
      <c r="H175" s="67">
        <v>5</v>
      </c>
      <c r="I175" s="67">
        <v>0</v>
      </c>
      <c r="J175" s="66">
        <v>6</v>
      </c>
      <c r="K175" s="68">
        <v>6</v>
      </c>
      <c r="L175" s="69"/>
      <c r="M175" s="66">
        <v>-1</v>
      </c>
      <c r="N175" s="66">
        <v>-1</v>
      </c>
      <c r="O175" s="66">
        <v>0</v>
      </c>
      <c r="P175" s="66">
        <v>5</v>
      </c>
      <c r="Q175" s="66">
        <v>5</v>
      </c>
      <c r="R175" s="66">
        <v>0</v>
      </c>
    </row>
    <row r="176" spans="1:18" ht="19.5" customHeight="1">
      <c r="A176" s="64">
        <v>7</v>
      </c>
      <c r="B176" s="65" t="s">
        <v>319</v>
      </c>
      <c r="C176" s="159">
        <v>5</v>
      </c>
      <c r="D176" s="64">
        <v>7</v>
      </c>
      <c r="E176" s="65" t="s">
        <v>319</v>
      </c>
      <c r="F176" s="159">
        <v>5</v>
      </c>
      <c r="G176" s="66">
        <v>5</v>
      </c>
      <c r="H176" s="67">
        <v>5</v>
      </c>
      <c r="I176" s="67">
        <v>0</v>
      </c>
      <c r="J176" s="66">
        <v>5</v>
      </c>
      <c r="K176" s="68">
        <v>5</v>
      </c>
      <c r="L176" s="76"/>
      <c r="M176" s="66">
        <v>0</v>
      </c>
      <c r="N176" s="66">
        <v>0</v>
      </c>
      <c r="O176" s="66">
        <v>0</v>
      </c>
      <c r="P176" s="66">
        <v>5</v>
      </c>
      <c r="Q176" s="66">
        <v>5</v>
      </c>
      <c r="R176" s="66">
        <v>0</v>
      </c>
    </row>
    <row r="177" spans="1:18" ht="19.5" customHeight="1">
      <c r="A177" s="64">
        <v>8</v>
      </c>
      <c r="B177" s="65" t="s">
        <v>320</v>
      </c>
      <c r="C177" s="159">
        <v>4</v>
      </c>
      <c r="D177" s="64">
        <v>8</v>
      </c>
      <c r="E177" s="65" t="s">
        <v>320</v>
      </c>
      <c r="F177" s="159">
        <v>4</v>
      </c>
      <c r="G177" s="66">
        <v>5</v>
      </c>
      <c r="H177" s="67">
        <v>5</v>
      </c>
      <c r="I177" s="67">
        <v>0</v>
      </c>
      <c r="J177" s="66">
        <v>5</v>
      </c>
      <c r="K177" s="73">
        <v>5</v>
      </c>
      <c r="L177" s="76"/>
      <c r="M177" s="66">
        <v>0</v>
      </c>
      <c r="N177" s="66">
        <v>0</v>
      </c>
      <c r="O177" s="66">
        <v>0</v>
      </c>
      <c r="P177" s="66">
        <v>5</v>
      </c>
      <c r="Q177" s="66">
        <v>5</v>
      </c>
      <c r="R177" s="66">
        <v>0</v>
      </c>
    </row>
    <row r="178" spans="1:18" ht="19.5" customHeight="1">
      <c r="A178" s="64">
        <v>9</v>
      </c>
      <c r="B178" s="65" t="s">
        <v>321</v>
      </c>
      <c r="C178" s="159">
        <v>6</v>
      </c>
      <c r="D178" s="64">
        <v>9</v>
      </c>
      <c r="E178" s="65" t="s">
        <v>321</v>
      </c>
      <c r="F178" s="159">
        <v>6</v>
      </c>
      <c r="G178" s="66">
        <v>6</v>
      </c>
      <c r="H178" s="67">
        <v>6</v>
      </c>
      <c r="I178" s="67">
        <v>0</v>
      </c>
      <c r="J178" s="66">
        <v>5</v>
      </c>
      <c r="K178" s="85">
        <v>5</v>
      </c>
      <c r="L178" s="86"/>
      <c r="M178" s="66">
        <v>1</v>
      </c>
      <c r="N178" s="66">
        <v>1</v>
      </c>
      <c r="O178" s="66">
        <v>0</v>
      </c>
      <c r="P178" s="66">
        <v>6</v>
      </c>
      <c r="Q178" s="66">
        <v>6</v>
      </c>
      <c r="R178" s="66">
        <v>0</v>
      </c>
    </row>
    <row r="179" spans="1:18" ht="19.5" customHeight="1">
      <c r="A179" s="64">
        <v>10</v>
      </c>
      <c r="B179" s="65" t="s">
        <v>322</v>
      </c>
      <c r="C179" s="159">
        <v>5</v>
      </c>
      <c r="D179" s="64">
        <v>10</v>
      </c>
      <c r="E179" s="65" t="s">
        <v>322</v>
      </c>
      <c r="F179" s="159">
        <v>5</v>
      </c>
      <c r="G179" s="66">
        <v>5</v>
      </c>
      <c r="H179" s="67">
        <v>5</v>
      </c>
      <c r="I179" s="67">
        <v>0</v>
      </c>
      <c r="J179" s="66">
        <v>6</v>
      </c>
      <c r="K179" s="79">
        <v>6</v>
      </c>
      <c r="L179" s="59"/>
      <c r="M179" s="66">
        <v>-1</v>
      </c>
      <c r="N179" s="66">
        <v>-1</v>
      </c>
      <c r="O179" s="66">
        <v>0</v>
      </c>
      <c r="P179" s="66">
        <v>5</v>
      </c>
      <c r="Q179" s="66">
        <v>5</v>
      </c>
      <c r="R179" s="66">
        <v>0</v>
      </c>
    </row>
    <row r="180" spans="1:18" ht="19.5" customHeight="1">
      <c r="A180" s="64">
        <v>11</v>
      </c>
      <c r="B180" s="65" t="s">
        <v>323</v>
      </c>
      <c r="C180" s="159">
        <v>7</v>
      </c>
      <c r="D180" s="64">
        <v>11</v>
      </c>
      <c r="E180" s="65" t="s">
        <v>323</v>
      </c>
      <c r="F180" s="159">
        <v>7</v>
      </c>
      <c r="G180" s="66">
        <v>5</v>
      </c>
      <c r="H180" s="67">
        <v>5</v>
      </c>
      <c r="I180" s="67">
        <v>0</v>
      </c>
      <c r="J180" s="66">
        <v>7</v>
      </c>
      <c r="K180" s="68">
        <v>7</v>
      </c>
      <c r="L180" s="69"/>
      <c r="M180" s="66">
        <v>-2</v>
      </c>
      <c r="N180" s="66">
        <v>-2</v>
      </c>
      <c r="O180" s="66">
        <v>0</v>
      </c>
      <c r="P180" s="66">
        <v>5</v>
      </c>
      <c r="Q180" s="66">
        <v>5</v>
      </c>
      <c r="R180" s="66">
        <v>0</v>
      </c>
    </row>
    <row r="181" spans="1:18" ht="19.5" customHeight="1">
      <c r="A181" s="64">
        <v>12</v>
      </c>
      <c r="B181" s="65" t="s">
        <v>325</v>
      </c>
      <c r="C181" s="159">
        <v>5</v>
      </c>
      <c r="D181" s="64">
        <v>12</v>
      </c>
      <c r="E181" s="65" t="s">
        <v>325</v>
      </c>
      <c r="F181" s="159">
        <v>5</v>
      </c>
      <c r="G181" s="66">
        <v>5</v>
      </c>
      <c r="H181" s="67">
        <v>5</v>
      </c>
      <c r="I181" s="67">
        <v>0</v>
      </c>
      <c r="J181" s="66">
        <v>5</v>
      </c>
      <c r="K181" s="74">
        <v>5</v>
      </c>
      <c r="L181" s="75"/>
      <c r="M181" s="66">
        <v>0</v>
      </c>
      <c r="N181" s="66">
        <v>0</v>
      </c>
      <c r="O181" s="66">
        <v>0</v>
      </c>
      <c r="P181" s="66">
        <v>5</v>
      </c>
      <c r="Q181" s="66">
        <v>5</v>
      </c>
      <c r="R181" s="66">
        <v>0</v>
      </c>
    </row>
    <row r="182" spans="1:18" ht="19.5" customHeight="1">
      <c r="A182" s="64">
        <v>13</v>
      </c>
      <c r="B182" s="65" t="s">
        <v>326</v>
      </c>
      <c r="C182" s="159">
        <v>3</v>
      </c>
      <c r="D182" s="64">
        <v>13</v>
      </c>
      <c r="E182" s="65" t="s">
        <v>326</v>
      </c>
      <c r="F182" s="159">
        <v>3</v>
      </c>
      <c r="G182" s="66">
        <v>4</v>
      </c>
      <c r="H182" s="67">
        <v>4</v>
      </c>
      <c r="I182" s="67">
        <v>0</v>
      </c>
      <c r="J182" s="66">
        <v>4</v>
      </c>
      <c r="K182" s="68">
        <v>4</v>
      </c>
      <c r="L182" s="76"/>
      <c r="M182" s="66">
        <v>0</v>
      </c>
      <c r="N182" s="66">
        <v>0</v>
      </c>
      <c r="O182" s="66">
        <v>0</v>
      </c>
      <c r="P182" s="66">
        <v>4</v>
      </c>
      <c r="Q182" s="66">
        <v>4</v>
      </c>
      <c r="R182" s="66">
        <v>0</v>
      </c>
    </row>
    <row r="183" spans="1:18" ht="19.5" customHeight="1">
      <c r="A183" s="62" t="s">
        <v>63</v>
      </c>
      <c r="B183" s="63" t="s">
        <v>327</v>
      </c>
      <c r="C183" s="159">
        <v>209</v>
      </c>
      <c r="D183" s="62" t="s">
        <v>63</v>
      </c>
      <c r="E183" s="63" t="s">
        <v>327</v>
      </c>
      <c r="F183" s="159">
        <v>209</v>
      </c>
      <c r="G183" s="59">
        <f aca="true" t="shared" si="12" ref="G183:R183">G184+G191+G205</f>
        <v>218</v>
      </c>
      <c r="H183" s="59">
        <f t="shared" si="12"/>
        <v>217</v>
      </c>
      <c r="I183" s="59">
        <f t="shared" si="12"/>
        <v>1</v>
      </c>
      <c r="J183" s="59">
        <f t="shared" si="12"/>
        <v>211</v>
      </c>
      <c r="K183" s="59">
        <f t="shared" si="12"/>
        <v>209</v>
      </c>
      <c r="L183" s="59">
        <f t="shared" si="12"/>
        <v>2</v>
      </c>
      <c r="M183" s="59">
        <f t="shared" si="12"/>
        <v>7</v>
      </c>
      <c r="N183" s="59">
        <f t="shared" si="12"/>
        <v>8</v>
      </c>
      <c r="O183" s="59">
        <f t="shared" si="12"/>
        <v>-1</v>
      </c>
      <c r="P183" s="59">
        <f t="shared" si="12"/>
        <v>218</v>
      </c>
      <c r="Q183" s="59">
        <f t="shared" si="12"/>
        <v>217</v>
      </c>
      <c r="R183" s="59">
        <f t="shared" si="12"/>
        <v>1</v>
      </c>
    </row>
    <row r="184" spans="1:18" ht="19.5" customHeight="1">
      <c r="A184" s="62">
        <v>1</v>
      </c>
      <c r="B184" s="63" t="s">
        <v>35</v>
      </c>
      <c r="C184" s="159">
        <v>38</v>
      </c>
      <c r="D184" s="62">
        <v>1</v>
      </c>
      <c r="E184" s="63" t="s">
        <v>35</v>
      </c>
      <c r="F184" s="159">
        <v>38</v>
      </c>
      <c r="G184" s="59">
        <f aca="true" t="shared" si="13" ref="G184:R184">SUM(G185:G190)</f>
        <v>42</v>
      </c>
      <c r="H184" s="59">
        <f t="shared" si="13"/>
        <v>41</v>
      </c>
      <c r="I184" s="59">
        <f t="shared" si="13"/>
        <v>1</v>
      </c>
      <c r="J184" s="59">
        <f t="shared" si="13"/>
        <v>40</v>
      </c>
      <c r="K184" s="59">
        <f t="shared" si="13"/>
        <v>39</v>
      </c>
      <c r="L184" s="59">
        <f t="shared" si="13"/>
        <v>1</v>
      </c>
      <c r="M184" s="59">
        <f t="shared" si="13"/>
        <v>2</v>
      </c>
      <c r="N184" s="59">
        <f t="shared" si="13"/>
        <v>2</v>
      </c>
      <c r="O184" s="59">
        <f t="shared" si="13"/>
        <v>0</v>
      </c>
      <c r="P184" s="59">
        <f t="shared" si="13"/>
        <v>42</v>
      </c>
      <c r="Q184" s="59">
        <f t="shared" si="13"/>
        <v>41</v>
      </c>
      <c r="R184" s="59">
        <f t="shared" si="13"/>
        <v>1</v>
      </c>
    </row>
    <row r="185" spans="1:18" ht="19.5" customHeight="1">
      <c r="A185" s="64">
        <v>1</v>
      </c>
      <c r="B185" s="65" t="s">
        <v>328</v>
      </c>
      <c r="C185" s="159">
        <v>14</v>
      </c>
      <c r="D185" s="64">
        <v>1</v>
      </c>
      <c r="E185" s="65" t="s">
        <v>328</v>
      </c>
      <c r="F185" s="159">
        <v>14</v>
      </c>
      <c r="G185" s="66">
        <v>15</v>
      </c>
      <c r="H185" s="67">
        <v>15</v>
      </c>
      <c r="I185" s="67">
        <v>0</v>
      </c>
      <c r="J185" s="66">
        <v>14</v>
      </c>
      <c r="K185" s="69">
        <v>14</v>
      </c>
      <c r="L185" s="69"/>
      <c r="M185" s="66">
        <v>1</v>
      </c>
      <c r="N185" s="66">
        <v>1</v>
      </c>
      <c r="O185" s="66">
        <v>0</v>
      </c>
      <c r="P185" s="66">
        <v>15</v>
      </c>
      <c r="Q185" s="66">
        <v>15</v>
      </c>
      <c r="R185" s="66">
        <v>0</v>
      </c>
    </row>
    <row r="186" spans="1:18" ht="19.5" customHeight="1">
      <c r="A186" s="64">
        <v>2</v>
      </c>
      <c r="B186" s="65" t="s">
        <v>329</v>
      </c>
      <c r="C186" s="159">
        <v>14</v>
      </c>
      <c r="D186" s="64">
        <v>2</v>
      </c>
      <c r="E186" s="65" t="s">
        <v>329</v>
      </c>
      <c r="F186" s="159">
        <v>14</v>
      </c>
      <c r="G186" s="66">
        <v>16</v>
      </c>
      <c r="H186" s="67">
        <v>16</v>
      </c>
      <c r="I186" s="67">
        <v>0</v>
      </c>
      <c r="J186" s="66">
        <v>16</v>
      </c>
      <c r="K186" s="68">
        <v>16</v>
      </c>
      <c r="L186" s="69"/>
      <c r="M186" s="66">
        <v>0</v>
      </c>
      <c r="N186" s="66">
        <v>0</v>
      </c>
      <c r="O186" s="66">
        <v>0</v>
      </c>
      <c r="P186" s="66">
        <v>16</v>
      </c>
      <c r="Q186" s="66">
        <v>16</v>
      </c>
      <c r="R186" s="66">
        <v>0</v>
      </c>
    </row>
    <row r="187" spans="1:18" ht="19.5" customHeight="1">
      <c r="A187" s="64">
        <v>3</v>
      </c>
      <c r="B187" s="65" t="s">
        <v>330</v>
      </c>
      <c r="C187" s="159">
        <v>1</v>
      </c>
      <c r="D187" s="64">
        <v>3</v>
      </c>
      <c r="E187" s="65" t="s">
        <v>330</v>
      </c>
      <c r="F187" s="159">
        <v>1</v>
      </c>
      <c r="G187" s="66">
        <v>1</v>
      </c>
      <c r="H187" s="67">
        <v>1</v>
      </c>
      <c r="I187" s="67">
        <v>0</v>
      </c>
      <c r="J187" s="66">
        <v>1</v>
      </c>
      <c r="K187" s="73">
        <v>1</v>
      </c>
      <c r="L187" s="76"/>
      <c r="M187" s="66">
        <v>0</v>
      </c>
      <c r="N187" s="66">
        <v>0</v>
      </c>
      <c r="O187" s="66">
        <v>0</v>
      </c>
      <c r="P187" s="66">
        <v>1</v>
      </c>
      <c r="Q187" s="69">
        <v>1</v>
      </c>
      <c r="R187" s="66">
        <v>0</v>
      </c>
    </row>
    <row r="188" spans="1:18" ht="19.5" customHeight="1">
      <c r="A188" s="64">
        <v>4</v>
      </c>
      <c r="B188" s="65" t="s">
        <v>331</v>
      </c>
      <c r="C188" s="159">
        <v>5</v>
      </c>
      <c r="D188" s="64">
        <v>4</v>
      </c>
      <c r="E188" s="65" t="s">
        <v>331</v>
      </c>
      <c r="F188" s="159">
        <v>5</v>
      </c>
      <c r="G188" s="66">
        <v>6</v>
      </c>
      <c r="H188" s="67">
        <v>6</v>
      </c>
      <c r="I188" s="67">
        <v>0</v>
      </c>
      <c r="J188" s="66">
        <v>6</v>
      </c>
      <c r="K188" s="73">
        <v>6</v>
      </c>
      <c r="L188" s="76"/>
      <c r="M188" s="66">
        <v>0</v>
      </c>
      <c r="N188" s="66">
        <v>0</v>
      </c>
      <c r="O188" s="66">
        <v>0</v>
      </c>
      <c r="P188" s="66">
        <v>6</v>
      </c>
      <c r="Q188" s="66">
        <v>6</v>
      </c>
      <c r="R188" s="66">
        <v>0</v>
      </c>
    </row>
    <row r="189" spans="1:18" ht="19.5" customHeight="1">
      <c r="A189" s="64">
        <v>5</v>
      </c>
      <c r="B189" s="65" t="s">
        <v>332</v>
      </c>
      <c r="C189" s="159">
        <v>1</v>
      </c>
      <c r="D189" s="64">
        <v>5</v>
      </c>
      <c r="E189" s="65" t="s">
        <v>332</v>
      </c>
      <c r="F189" s="159">
        <v>1</v>
      </c>
      <c r="G189" s="66">
        <v>1</v>
      </c>
      <c r="H189" s="67">
        <v>0</v>
      </c>
      <c r="I189" s="67">
        <v>1</v>
      </c>
      <c r="J189" s="66">
        <v>1</v>
      </c>
      <c r="K189" s="69"/>
      <c r="L189" s="69">
        <v>1</v>
      </c>
      <c r="M189" s="66">
        <v>0</v>
      </c>
      <c r="N189" s="66">
        <v>0</v>
      </c>
      <c r="O189" s="66">
        <v>0</v>
      </c>
      <c r="P189" s="66">
        <v>1</v>
      </c>
      <c r="Q189" s="66">
        <v>0</v>
      </c>
      <c r="R189" s="66">
        <v>1</v>
      </c>
    </row>
    <row r="190" spans="1:18" ht="19.5" customHeight="1">
      <c r="A190" s="64">
        <v>6</v>
      </c>
      <c r="B190" s="65" t="s">
        <v>333</v>
      </c>
      <c r="C190" s="159">
        <v>3</v>
      </c>
      <c r="D190" s="64">
        <v>6</v>
      </c>
      <c r="E190" s="65" t="s">
        <v>333</v>
      </c>
      <c r="F190" s="159">
        <v>3</v>
      </c>
      <c r="G190" s="66">
        <v>3</v>
      </c>
      <c r="H190" s="67">
        <v>3</v>
      </c>
      <c r="I190" s="67">
        <v>0</v>
      </c>
      <c r="J190" s="66">
        <v>2</v>
      </c>
      <c r="K190" s="87">
        <v>2</v>
      </c>
      <c r="L190" s="69"/>
      <c r="M190" s="66">
        <v>1</v>
      </c>
      <c r="N190" s="66">
        <v>1</v>
      </c>
      <c r="O190" s="66">
        <v>0</v>
      </c>
      <c r="P190" s="66">
        <v>3</v>
      </c>
      <c r="Q190" s="66">
        <v>3</v>
      </c>
      <c r="R190" s="66">
        <v>0</v>
      </c>
    </row>
    <row r="191" spans="1:18" ht="19.5" customHeight="1">
      <c r="A191" s="62">
        <v>2</v>
      </c>
      <c r="B191" s="63" t="s">
        <v>334</v>
      </c>
      <c r="C191" s="159">
        <v>28</v>
      </c>
      <c r="D191" s="62">
        <v>2</v>
      </c>
      <c r="E191" s="63" t="s">
        <v>334</v>
      </c>
      <c r="F191" s="159">
        <v>28</v>
      </c>
      <c r="G191" s="59">
        <f aca="true" t="shared" si="14" ref="G191:R191">SUM(G192:G204)</f>
        <v>26</v>
      </c>
      <c r="H191" s="59">
        <f t="shared" si="14"/>
        <v>26</v>
      </c>
      <c r="I191" s="59">
        <f t="shared" si="14"/>
        <v>0</v>
      </c>
      <c r="J191" s="59">
        <f t="shared" si="14"/>
        <v>27</v>
      </c>
      <c r="K191" s="59">
        <f t="shared" si="14"/>
        <v>27</v>
      </c>
      <c r="L191" s="59">
        <f t="shared" si="14"/>
        <v>0</v>
      </c>
      <c r="M191" s="59">
        <f t="shared" si="14"/>
        <v>-1</v>
      </c>
      <c r="N191" s="59">
        <f t="shared" si="14"/>
        <v>-1</v>
      </c>
      <c r="O191" s="59">
        <f t="shared" si="14"/>
        <v>0</v>
      </c>
      <c r="P191" s="59">
        <f t="shared" si="14"/>
        <v>26</v>
      </c>
      <c r="Q191" s="59">
        <f t="shared" si="14"/>
        <v>26</v>
      </c>
      <c r="R191" s="59">
        <f t="shared" si="14"/>
        <v>0</v>
      </c>
    </row>
    <row r="192" spans="1:18" ht="19.5" customHeight="1">
      <c r="A192" s="64">
        <v>1</v>
      </c>
      <c r="B192" s="65" t="s">
        <v>59</v>
      </c>
      <c r="C192" s="159">
        <v>2</v>
      </c>
      <c r="D192" s="64">
        <v>1</v>
      </c>
      <c r="E192" s="65" t="s">
        <v>59</v>
      </c>
      <c r="F192" s="159">
        <v>2</v>
      </c>
      <c r="G192" s="66">
        <v>2</v>
      </c>
      <c r="H192" s="67">
        <v>2</v>
      </c>
      <c r="I192" s="67">
        <v>0</v>
      </c>
      <c r="J192" s="66">
        <v>2</v>
      </c>
      <c r="K192" s="87">
        <v>2</v>
      </c>
      <c r="L192" s="69"/>
      <c r="M192" s="66">
        <v>0</v>
      </c>
      <c r="N192" s="66">
        <v>0</v>
      </c>
      <c r="O192" s="66">
        <v>0</v>
      </c>
      <c r="P192" s="66">
        <v>2</v>
      </c>
      <c r="Q192" s="66">
        <v>2</v>
      </c>
      <c r="R192" s="66">
        <v>0</v>
      </c>
    </row>
    <row r="193" spans="1:18" ht="19.5" customHeight="1">
      <c r="A193" s="64">
        <v>2</v>
      </c>
      <c r="B193" s="65" t="s">
        <v>198</v>
      </c>
      <c r="C193" s="159">
        <v>2</v>
      </c>
      <c r="D193" s="64">
        <v>2</v>
      </c>
      <c r="E193" s="65" t="s">
        <v>198</v>
      </c>
      <c r="F193" s="159">
        <v>2</v>
      </c>
      <c r="G193" s="66">
        <v>2</v>
      </c>
      <c r="H193" s="67">
        <v>2</v>
      </c>
      <c r="I193" s="67">
        <v>0</v>
      </c>
      <c r="J193" s="66">
        <v>2</v>
      </c>
      <c r="K193" s="87">
        <v>2</v>
      </c>
      <c r="L193" s="69"/>
      <c r="M193" s="66">
        <v>0</v>
      </c>
      <c r="N193" s="66">
        <v>0</v>
      </c>
      <c r="O193" s="66">
        <v>0</v>
      </c>
      <c r="P193" s="66">
        <v>2</v>
      </c>
      <c r="Q193" s="66">
        <v>2</v>
      </c>
      <c r="R193" s="66">
        <v>0</v>
      </c>
    </row>
    <row r="194" spans="1:18" ht="19.5" customHeight="1">
      <c r="A194" s="64">
        <v>3</v>
      </c>
      <c r="B194" s="65" t="s">
        <v>56</v>
      </c>
      <c r="C194" s="159">
        <v>2</v>
      </c>
      <c r="D194" s="64">
        <v>3</v>
      </c>
      <c r="E194" s="65" t="s">
        <v>56</v>
      </c>
      <c r="F194" s="159">
        <v>2</v>
      </c>
      <c r="G194" s="66">
        <v>2</v>
      </c>
      <c r="H194" s="67">
        <v>2</v>
      </c>
      <c r="I194" s="67">
        <v>0</v>
      </c>
      <c r="J194" s="66">
        <v>2</v>
      </c>
      <c r="K194" s="87">
        <v>2</v>
      </c>
      <c r="L194" s="69"/>
      <c r="M194" s="66">
        <v>0</v>
      </c>
      <c r="N194" s="66">
        <v>0</v>
      </c>
      <c r="O194" s="66">
        <v>0</v>
      </c>
      <c r="P194" s="66">
        <v>2</v>
      </c>
      <c r="Q194" s="66">
        <v>2</v>
      </c>
      <c r="R194" s="66">
        <v>0</v>
      </c>
    </row>
    <row r="195" spans="1:18" ht="19.5" customHeight="1">
      <c r="A195" s="64">
        <v>4</v>
      </c>
      <c r="B195" s="65" t="s">
        <v>55</v>
      </c>
      <c r="C195" s="159">
        <v>2</v>
      </c>
      <c r="D195" s="64">
        <v>4</v>
      </c>
      <c r="E195" s="65" t="s">
        <v>55</v>
      </c>
      <c r="F195" s="159">
        <v>2</v>
      </c>
      <c r="G195" s="66">
        <v>2</v>
      </c>
      <c r="H195" s="67">
        <v>2</v>
      </c>
      <c r="I195" s="67">
        <v>0</v>
      </c>
      <c r="J195" s="66">
        <v>2</v>
      </c>
      <c r="K195" s="87">
        <v>2</v>
      </c>
      <c r="L195" s="69"/>
      <c r="M195" s="66">
        <v>0</v>
      </c>
      <c r="N195" s="66">
        <v>0</v>
      </c>
      <c r="O195" s="66">
        <v>0</v>
      </c>
      <c r="P195" s="66">
        <v>2</v>
      </c>
      <c r="Q195" s="66">
        <v>2</v>
      </c>
      <c r="R195" s="66">
        <v>0</v>
      </c>
    </row>
    <row r="196" spans="1:18" ht="19.5" customHeight="1">
      <c r="A196" s="64">
        <v>5</v>
      </c>
      <c r="B196" s="65" t="s">
        <v>62</v>
      </c>
      <c r="C196" s="159">
        <v>2</v>
      </c>
      <c r="D196" s="64">
        <v>5</v>
      </c>
      <c r="E196" s="65" t="s">
        <v>62</v>
      </c>
      <c r="F196" s="159">
        <v>2</v>
      </c>
      <c r="G196" s="66">
        <v>2</v>
      </c>
      <c r="H196" s="67">
        <v>2</v>
      </c>
      <c r="I196" s="67">
        <v>0</v>
      </c>
      <c r="J196" s="66">
        <v>2</v>
      </c>
      <c r="K196" s="87">
        <v>2</v>
      </c>
      <c r="L196" s="69"/>
      <c r="M196" s="66">
        <v>0</v>
      </c>
      <c r="N196" s="66">
        <v>0</v>
      </c>
      <c r="O196" s="66">
        <v>0</v>
      </c>
      <c r="P196" s="66">
        <v>2</v>
      </c>
      <c r="Q196" s="66">
        <v>2</v>
      </c>
      <c r="R196" s="66">
        <v>0</v>
      </c>
    </row>
    <row r="197" spans="1:18" ht="19.5" customHeight="1">
      <c r="A197" s="64">
        <v>6</v>
      </c>
      <c r="B197" s="65" t="s">
        <v>58</v>
      </c>
      <c r="C197" s="159">
        <v>2</v>
      </c>
      <c r="D197" s="64">
        <v>6</v>
      </c>
      <c r="E197" s="65" t="s">
        <v>58</v>
      </c>
      <c r="F197" s="159">
        <v>2</v>
      </c>
      <c r="G197" s="66">
        <v>2</v>
      </c>
      <c r="H197" s="67">
        <v>2</v>
      </c>
      <c r="I197" s="67">
        <v>0</v>
      </c>
      <c r="J197" s="66">
        <v>2</v>
      </c>
      <c r="K197" s="87">
        <v>2</v>
      </c>
      <c r="L197" s="69"/>
      <c r="M197" s="66">
        <v>0</v>
      </c>
      <c r="N197" s="66">
        <v>0</v>
      </c>
      <c r="O197" s="66">
        <v>0</v>
      </c>
      <c r="P197" s="66">
        <v>2</v>
      </c>
      <c r="Q197" s="66">
        <v>2</v>
      </c>
      <c r="R197" s="66">
        <v>0</v>
      </c>
    </row>
    <row r="198" spans="1:18" ht="19.5" customHeight="1">
      <c r="A198" s="64">
        <v>7</v>
      </c>
      <c r="B198" s="65" t="s">
        <v>52</v>
      </c>
      <c r="C198" s="159">
        <v>2</v>
      </c>
      <c r="D198" s="64">
        <v>7</v>
      </c>
      <c r="E198" s="65" t="s">
        <v>52</v>
      </c>
      <c r="F198" s="159">
        <v>2</v>
      </c>
      <c r="G198" s="66">
        <v>2</v>
      </c>
      <c r="H198" s="67">
        <v>2</v>
      </c>
      <c r="I198" s="67">
        <v>0</v>
      </c>
      <c r="J198" s="66">
        <v>2</v>
      </c>
      <c r="K198" s="87">
        <v>2</v>
      </c>
      <c r="L198" s="69"/>
      <c r="M198" s="66">
        <v>0</v>
      </c>
      <c r="N198" s="66">
        <v>0</v>
      </c>
      <c r="O198" s="66">
        <v>0</v>
      </c>
      <c r="P198" s="66">
        <v>2</v>
      </c>
      <c r="Q198" s="66">
        <v>2</v>
      </c>
      <c r="R198" s="66">
        <v>0</v>
      </c>
    </row>
    <row r="199" spans="1:18" ht="19.5" customHeight="1">
      <c r="A199" s="64">
        <v>8</v>
      </c>
      <c r="B199" s="65" t="s">
        <v>314</v>
      </c>
      <c r="C199" s="159">
        <v>2</v>
      </c>
      <c r="D199" s="64">
        <v>8</v>
      </c>
      <c r="E199" s="65" t="s">
        <v>314</v>
      </c>
      <c r="F199" s="159">
        <v>2</v>
      </c>
      <c r="G199" s="66">
        <v>2</v>
      </c>
      <c r="H199" s="67">
        <v>2</v>
      </c>
      <c r="I199" s="67">
        <v>0</v>
      </c>
      <c r="J199" s="66">
        <v>2</v>
      </c>
      <c r="K199" s="87">
        <v>2</v>
      </c>
      <c r="L199" s="69"/>
      <c r="M199" s="66">
        <v>0</v>
      </c>
      <c r="N199" s="66">
        <v>0</v>
      </c>
      <c r="O199" s="66">
        <v>0</v>
      </c>
      <c r="P199" s="66">
        <v>2</v>
      </c>
      <c r="Q199" s="66">
        <v>2</v>
      </c>
      <c r="R199" s="66">
        <v>0</v>
      </c>
    </row>
    <row r="200" spans="1:18" ht="19.5" customHeight="1">
      <c r="A200" s="64">
        <v>9</v>
      </c>
      <c r="B200" s="65" t="s">
        <v>54</v>
      </c>
      <c r="C200" s="159">
        <v>2</v>
      </c>
      <c r="D200" s="64">
        <v>9</v>
      </c>
      <c r="E200" s="65" t="s">
        <v>54</v>
      </c>
      <c r="F200" s="159">
        <v>2</v>
      </c>
      <c r="G200" s="66">
        <v>2</v>
      </c>
      <c r="H200" s="67">
        <v>2</v>
      </c>
      <c r="I200" s="67">
        <v>0</v>
      </c>
      <c r="J200" s="66">
        <v>2</v>
      </c>
      <c r="K200" s="79">
        <v>2</v>
      </c>
      <c r="L200" s="59"/>
      <c r="M200" s="66">
        <v>0</v>
      </c>
      <c r="N200" s="66">
        <v>0</v>
      </c>
      <c r="O200" s="66">
        <v>0</v>
      </c>
      <c r="P200" s="66">
        <v>2</v>
      </c>
      <c r="Q200" s="66">
        <v>2</v>
      </c>
      <c r="R200" s="66">
        <v>0</v>
      </c>
    </row>
    <row r="201" spans="1:18" ht="19.5" customHeight="1">
      <c r="A201" s="64">
        <v>10</v>
      </c>
      <c r="B201" s="65" t="s">
        <v>60</v>
      </c>
      <c r="C201" s="159">
        <v>2</v>
      </c>
      <c r="D201" s="64">
        <v>10</v>
      </c>
      <c r="E201" s="65" t="s">
        <v>60</v>
      </c>
      <c r="F201" s="159">
        <v>2</v>
      </c>
      <c r="G201" s="66">
        <v>2</v>
      </c>
      <c r="H201" s="67">
        <v>2</v>
      </c>
      <c r="I201" s="67">
        <v>0</v>
      </c>
      <c r="J201" s="66">
        <v>2</v>
      </c>
      <c r="K201" s="88">
        <v>2</v>
      </c>
      <c r="L201" s="69"/>
      <c r="M201" s="66">
        <v>0</v>
      </c>
      <c r="N201" s="66">
        <v>0</v>
      </c>
      <c r="O201" s="66">
        <v>0</v>
      </c>
      <c r="P201" s="66">
        <v>2</v>
      </c>
      <c r="Q201" s="66">
        <v>2</v>
      </c>
      <c r="R201" s="66">
        <v>0</v>
      </c>
    </row>
    <row r="202" spans="1:18" ht="19.5" customHeight="1">
      <c r="A202" s="64">
        <v>11</v>
      </c>
      <c r="B202" s="65" t="s">
        <v>70</v>
      </c>
      <c r="C202" s="159">
        <v>2</v>
      </c>
      <c r="D202" s="64">
        <v>11</v>
      </c>
      <c r="E202" s="65" t="s">
        <v>70</v>
      </c>
      <c r="F202" s="159">
        <v>2</v>
      </c>
      <c r="G202" s="66">
        <v>2</v>
      </c>
      <c r="H202" s="67">
        <v>2</v>
      </c>
      <c r="I202" s="67">
        <v>0</v>
      </c>
      <c r="J202" s="66">
        <v>2</v>
      </c>
      <c r="K202" s="87">
        <v>2</v>
      </c>
      <c r="L202" s="69"/>
      <c r="M202" s="66">
        <v>0</v>
      </c>
      <c r="N202" s="66">
        <v>0</v>
      </c>
      <c r="O202" s="66">
        <v>0</v>
      </c>
      <c r="P202" s="66">
        <v>2</v>
      </c>
      <c r="Q202" s="66">
        <v>2</v>
      </c>
      <c r="R202" s="66">
        <v>0</v>
      </c>
    </row>
    <row r="203" spans="1:18" ht="19.5" customHeight="1">
      <c r="A203" s="64">
        <v>12</v>
      </c>
      <c r="B203" s="65" t="s">
        <v>61</v>
      </c>
      <c r="C203" s="159">
        <v>2</v>
      </c>
      <c r="D203" s="64">
        <v>12</v>
      </c>
      <c r="E203" s="65" t="s">
        <v>61</v>
      </c>
      <c r="F203" s="159">
        <v>2</v>
      </c>
      <c r="G203" s="66">
        <v>2</v>
      </c>
      <c r="H203" s="67">
        <v>2</v>
      </c>
      <c r="I203" s="67">
        <v>0</v>
      </c>
      <c r="J203" s="66">
        <v>2</v>
      </c>
      <c r="K203" s="87">
        <v>2</v>
      </c>
      <c r="L203" s="69"/>
      <c r="M203" s="66">
        <v>0</v>
      </c>
      <c r="N203" s="66">
        <v>0</v>
      </c>
      <c r="O203" s="66">
        <v>0</v>
      </c>
      <c r="P203" s="66">
        <v>2</v>
      </c>
      <c r="Q203" s="66">
        <v>2</v>
      </c>
      <c r="R203" s="66">
        <v>0</v>
      </c>
    </row>
    <row r="204" spans="1:18" ht="19.5" customHeight="1">
      <c r="A204" s="64">
        <v>13</v>
      </c>
      <c r="B204" s="65" t="s">
        <v>66</v>
      </c>
      <c r="C204" s="159">
        <v>4</v>
      </c>
      <c r="D204" s="64">
        <v>13</v>
      </c>
      <c r="E204" s="65" t="s">
        <v>66</v>
      </c>
      <c r="F204" s="159">
        <v>4</v>
      </c>
      <c r="G204" s="66">
        <v>2</v>
      </c>
      <c r="H204" s="67">
        <v>2</v>
      </c>
      <c r="I204" s="67">
        <v>0</v>
      </c>
      <c r="J204" s="66">
        <v>3</v>
      </c>
      <c r="K204" s="87">
        <v>3</v>
      </c>
      <c r="L204" s="69"/>
      <c r="M204" s="66">
        <v>-1</v>
      </c>
      <c r="N204" s="66">
        <v>-1</v>
      </c>
      <c r="O204" s="66">
        <v>0</v>
      </c>
      <c r="P204" s="66">
        <v>2</v>
      </c>
      <c r="Q204" s="66">
        <v>2</v>
      </c>
      <c r="R204" s="66">
        <v>0</v>
      </c>
    </row>
    <row r="205" spans="1:18" ht="19.5" customHeight="1">
      <c r="A205" s="62">
        <v>3</v>
      </c>
      <c r="B205" s="63" t="s">
        <v>335</v>
      </c>
      <c r="C205" s="159">
        <v>143</v>
      </c>
      <c r="D205" s="62">
        <v>3</v>
      </c>
      <c r="E205" s="63" t="s">
        <v>335</v>
      </c>
      <c r="F205" s="159">
        <v>143</v>
      </c>
      <c r="G205" s="59">
        <f aca="true" t="shared" si="15" ref="G205:R205">SUM(G206:G236)</f>
        <v>150</v>
      </c>
      <c r="H205" s="59">
        <f t="shared" si="15"/>
        <v>150</v>
      </c>
      <c r="I205" s="59">
        <f t="shared" si="15"/>
        <v>0</v>
      </c>
      <c r="J205" s="59">
        <f t="shared" si="15"/>
        <v>144</v>
      </c>
      <c r="K205" s="59">
        <f t="shared" si="15"/>
        <v>143</v>
      </c>
      <c r="L205" s="59">
        <f t="shared" si="15"/>
        <v>1</v>
      </c>
      <c r="M205" s="59">
        <f t="shared" si="15"/>
        <v>6</v>
      </c>
      <c r="N205" s="59">
        <f t="shared" si="15"/>
        <v>7</v>
      </c>
      <c r="O205" s="59">
        <f t="shared" si="15"/>
        <v>-1</v>
      </c>
      <c r="P205" s="59">
        <f t="shared" si="15"/>
        <v>150</v>
      </c>
      <c r="Q205" s="59">
        <f t="shared" si="15"/>
        <v>150</v>
      </c>
      <c r="R205" s="59">
        <f t="shared" si="15"/>
        <v>0</v>
      </c>
    </row>
    <row r="206" spans="1:18" ht="19.5" customHeight="1">
      <c r="A206" s="64">
        <v>1</v>
      </c>
      <c r="B206" s="65" t="s">
        <v>336</v>
      </c>
      <c r="C206" s="159">
        <v>12</v>
      </c>
      <c r="D206" s="64">
        <v>1</v>
      </c>
      <c r="E206" s="65" t="s">
        <v>336</v>
      </c>
      <c r="F206" s="159">
        <v>12</v>
      </c>
      <c r="G206" s="66">
        <v>20</v>
      </c>
      <c r="H206" s="67">
        <v>20</v>
      </c>
      <c r="I206" s="67">
        <v>0</v>
      </c>
      <c r="J206" s="66">
        <v>15</v>
      </c>
      <c r="K206" s="87">
        <v>15</v>
      </c>
      <c r="L206" s="69"/>
      <c r="M206" s="66">
        <v>5</v>
      </c>
      <c r="N206" s="66">
        <v>5</v>
      </c>
      <c r="O206" s="66">
        <v>0</v>
      </c>
      <c r="P206" s="66">
        <v>20</v>
      </c>
      <c r="Q206" s="66">
        <v>20</v>
      </c>
      <c r="R206" s="66">
        <v>0</v>
      </c>
    </row>
    <row r="207" spans="1:18" ht="19.5" customHeight="1">
      <c r="A207" s="64">
        <v>2</v>
      </c>
      <c r="B207" s="65" t="s">
        <v>337</v>
      </c>
      <c r="C207" s="159">
        <v>3</v>
      </c>
      <c r="D207" s="64">
        <v>2</v>
      </c>
      <c r="E207" s="65" t="s">
        <v>337</v>
      </c>
      <c r="F207" s="159">
        <v>3</v>
      </c>
      <c r="G207" s="66">
        <v>4</v>
      </c>
      <c r="H207" s="67">
        <v>4</v>
      </c>
      <c r="I207" s="67">
        <v>0</v>
      </c>
      <c r="J207" s="66">
        <v>4</v>
      </c>
      <c r="K207" s="87">
        <v>4</v>
      </c>
      <c r="L207" s="69"/>
      <c r="M207" s="66">
        <v>0</v>
      </c>
      <c r="N207" s="66">
        <v>0</v>
      </c>
      <c r="O207" s="66">
        <v>0</v>
      </c>
      <c r="P207" s="66">
        <v>4</v>
      </c>
      <c r="Q207" s="66">
        <v>4</v>
      </c>
      <c r="R207" s="66">
        <v>0</v>
      </c>
    </row>
    <row r="208" spans="1:18" ht="19.5" customHeight="1">
      <c r="A208" s="64">
        <v>3</v>
      </c>
      <c r="B208" s="65" t="s">
        <v>338</v>
      </c>
      <c r="C208" s="159">
        <v>5</v>
      </c>
      <c r="D208" s="64">
        <v>3</v>
      </c>
      <c r="E208" s="65" t="s">
        <v>338</v>
      </c>
      <c r="F208" s="159">
        <v>5</v>
      </c>
      <c r="G208" s="66">
        <v>5</v>
      </c>
      <c r="H208" s="67">
        <v>5</v>
      </c>
      <c r="I208" s="67">
        <v>0</v>
      </c>
      <c r="J208" s="66">
        <v>5</v>
      </c>
      <c r="K208" s="87">
        <v>4</v>
      </c>
      <c r="L208" s="66">
        <v>1</v>
      </c>
      <c r="M208" s="66">
        <v>0</v>
      </c>
      <c r="N208" s="66">
        <v>1</v>
      </c>
      <c r="O208" s="66">
        <v>-1</v>
      </c>
      <c r="P208" s="66">
        <v>5</v>
      </c>
      <c r="Q208" s="66">
        <v>5</v>
      </c>
      <c r="R208" s="66">
        <v>0</v>
      </c>
    </row>
    <row r="209" spans="1:18" ht="19.5" customHeight="1">
      <c r="A209" s="64">
        <v>4</v>
      </c>
      <c r="B209" s="65" t="s">
        <v>339</v>
      </c>
      <c r="C209" s="159">
        <v>5</v>
      </c>
      <c r="D209" s="64">
        <v>4</v>
      </c>
      <c r="E209" s="65" t="s">
        <v>339</v>
      </c>
      <c r="F209" s="159">
        <v>5</v>
      </c>
      <c r="G209" s="66">
        <v>7</v>
      </c>
      <c r="H209" s="67">
        <v>7</v>
      </c>
      <c r="I209" s="67">
        <v>0</v>
      </c>
      <c r="J209" s="66">
        <v>7</v>
      </c>
      <c r="K209" s="87">
        <v>7</v>
      </c>
      <c r="L209" s="69"/>
      <c r="M209" s="66">
        <v>0</v>
      </c>
      <c r="N209" s="66">
        <v>0</v>
      </c>
      <c r="O209" s="66">
        <v>0</v>
      </c>
      <c r="P209" s="66">
        <v>7</v>
      </c>
      <c r="Q209" s="66">
        <v>7</v>
      </c>
      <c r="R209" s="66">
        <v>0</v>
      </c>
    </row>
    <row r="210" spans="1:18" ht="19.5" customHeight="1">
      <c r="A210" s="64">
        <v>5</v>
      </c>
      <c r="B210" s="65" t="s">
        <v>340</v>
      </c>
      <c r="C210" s="159">
        <v>8</v>
      </c>
      <c r="D210" s="64">
        <v>5</v>
      </c>
      <c r="E210" s="65" t="s">
        <v>340</v>
      </c>
      <c r="F210" s="159">
        <v>8</v>
      </c>
      <c r="G210" s="66">
        <v>8</v>
      </c>
      <c r="H210" s="67">
        <v>8</v>
      </c>
      <c r="I210" s="67">
        <v>0</v>
      </c>
      <c r="J210" s="66">
        <v>8</v>
      </c>
      <c r="K210" s="87">
        <v>8</v>
      </c>
      <c r="L210" s="69"/>
      <c r="M210" s="66">
        <v>0</v>
      </c>
      <c r="N210" s="66">
        <v>0</v>
      </c>
      <c r="O210" s="66">
        <v>0</v>
      </c>
      <c r="P210" s="66">
        <v>8</v>
      </c>
      <c r="Q210" s="66">
        <v>8</v>
      </c>
      <c r="R210" s="66">
        <v>0</v>
      </c>
    </row>
    <row r="211" spans="1:18" ht="19.5" customHeight="1">
      <c r="A211" s="64">
        <v>6</v>
      </c>
      <c r="B211" s="65" t="s">
        <v>341</v>
      </c>
      <c r="C211" s="159">
        <v>6</v>
      </c>
      <c r="D211" s="64">
        <v>6</v>
      </c>
      <c r="E211" s="65" t="s">
        <v>341</v>
      </c>
      <c r="F211" s="159">
        <v>6</v>
      </c>
      <c r="G211" s="66">
        <v>5</v>
      </c>
      <c r="H211" s="67">
        <v>5</v>
      </c>
      <c r="I211" s="67">
        <v>0</v>
      </c>
      <c r="J211" s="66">
        <v>6</v>
      </c>
      <c r="K211" s="88">
        <v>6</v>
      </c>
      <c r="L211" s="69"/>
      <c r="M211" s="66">
        <v>-1</v>
      </c>
      <c r="N211" s="66">
        <v>-1</v>
      </c>
      <c r="O211" s="66">
        <v>0</v>
      </c>
      <c r="P211" s="66">
        <v>5</v>
      </c>
      <c r="Q211" s="66">
        <v>5</v>
      </c>
      <c r="R211" s="66">
        <v>0</v>
      </c>
    </row>
    <row r="212" spans="1:18" ht="19.5" customHeight="1">
      <c r="A212" s="64">
        <v>7</v>
      </c>
      <c r="B212" s="65" t="s">
        <v>342</v>
      </c>
      <c r="C212" s="159">
        <v>6</v>
      </c>
      <c r="D212" s="64">
        <v>7</v>
      </c>
      <c r="E212" s="65" t="s">
        <v>342</v>
      </c>
      <c r="F212" s="159">
        <v>6</v>
      </c>
      <c r="G212" s="66">
        <v>5</v>
      </c>
      <c r="H212" s="67">
        <v>5</v>
      </c>
      <c r="I212" s="67">
        <v>0</v>
      </c>
      <c r="J212" s="66">
        <v>6</v>
      </c>
      <c r="K212" s="87">
        <v>6</v>
      </c>
      <c r="L212" s="69"/>
      <c r="M212" s="66">
        <v>-1</v>
      </c>
      <c r="N212" s="66">
        <v>-1</v>
      </c>
      <c r="O212" s="66">
        <v>0</v>
      </c>
      <c r="P212" s="66">
        <v>5</v>
      </c>
      <c r="Q212" s="66">
        <v>5</v>
      </c>
      <c r="R212" s="66">
        <v>0</v>
      </c>
    </row>
    <row r="213" spans="1:18" ht="19.5" customHeight="1">
      <c r="A213" s="64">
        <v>8</v>
      </c>
      <c r="B213" s="65" t="s">
        <v>343</v>
      </c>
      <c r="C213" s="159">
        <v>5</v>
      </c>
      <c r="D213" s="64">
        <v>8</v>
      </c>
      <c r="E213" s="65" t="s">
        <v>343</v>
      </c>
      <c r="F213" s="159">
        <v>5</v>
      </c>
      <c r="G213" s="66">
        <v>5</v>
      </c>
      <c r="H213" s="67">
        <v>5</v>
      </c>
      <c r="I213" s="67">
        <v>0</v>
      </c>
      <c r="J213" s="66">
        <v>5</v>
      </c>
      <c r="K213" s="87">
        <v>5</v>
      </c>
      <c r="L213" s="69"/>
      <c r="M213" s="66">
        <v>0</v>
      </c>
      <c r="N213" s="66">
        <v>0</v>
      </c>
      <c r="O213" s="66">
        <v>0</v>
      </c>
      <c r="P213" s="66">
        <v>5</v>
      </c>
      <c r="Q213" s="66">
        <v>5</v>
      </c>
      <c r="R213" s="66">
        <v>0</v>
      </c>
    </row>
    <row r="214" spans="1:18" ht="19.5" customHeight="1">
      <c r="A214" s="64">
        <v>9</v>
      </c>
      <c r="B214" s="65" t="s">
        <v>344</v>
      </c>
      <c r="C214" s="159">
        <v>6</v>
      </c>
      <c r="D214" s="64">
        <v>9</v>
      </c>
      <c r="E214" s="65" t="s">
        <v>344</v>
      </c>
      <c r="F214" s="159">
        <v>6</v>
      </c>
      <c r="G214" s="66">
        <v>5</v>
      </c>
      <c r="H214" s="67">
        <v>5</v>
      </c>
      <c r="I214" s="67">
        <v>0</v>
      </c>
      <c r="J214" s="66">
        <v>4</v>
      </c>
      <c r="K214" s="66">
        <v>4</v>
      </c>
      <c r="L214" s="69"/>
      <c r="M214" s="66">
        <v>1</v>
      </c>
      <c r="N214" s="66">
        <v>1</v>
      </c>
      <c r="O214" s="66">
        <v>0</v>
      </c>
      <c r="P214" s="66">
        <v>5</v>
      </c>
      <c r="Q214" s="66">
        <v>5</v>
      </c>
      <c r="R214" s="66">
        <v>0</v>
      </c>
    </row>
    <row r="215" spans="1:18" ht="19.5" customHeight="1">
      <c r="A215" s="64">
        <v>10</v>
      </c>
      <c r="B215" s="65" t="s">
        <v>345</v>
      </c>
      <c r="C215" s="159">
        <v>5</v>
      </c>
      <c r="D215" s="64">
        <v>10</v>
      </c>
      <c r="E215" s="65" t="s">
        <v>345</v>
      </c>
      <c r="F215" s="159">
        <v>5</v>
      </c>
      <c r="G215" s="66">
        <v>5</v>
      </c>
      <c r="H215" s="67">
        <v>5</v>
      </c>
      <c r="I215" s="67">
        <v>0</v>
      </c>
      <c r="J215" s="66">
        <v>5</v>
      </c>
      <c r="K215" s="87">
        <v>5</v>
      </c>
      <c r="L215" s="69"/>
      <c r="M215" s="66">
        <v>0</v>
      </c>
      <c r="N215" s="66">
        <v>0</v>
      </c>
      <c r="O215" s="66">
        <v>0</v>
      </c>
      <c r="P215" s="66">
        <v>5</v>
      </c>
      <c r="Q215" s="66">
        <v>5</v>
      </c>
      <c r="R215" s="66">
        <v>0</v>
      </c>
    </row>
    <row r="216" spans="1:18" ht="19.5" customHeight="1">
      <c r="A216" s="64">
        <v>11</v>
      </c>
      <c r="B216" s="65" t="s">
        <v>346</v>
      </c>
      <c r="C216" s="159">
        <v>5</v>
      </c>
      <c r="D216" s="64">
        <v>11</v>
      </c>
      <c r="E216" s="65" t="s">
        <v>346</v>
      </c>
      <c r="F216" s="159">
        <v>5</v>
      </c>
      <c r="G216" s="66">
        <v>5</v>
      </c>
      <c r="H216" s="67">
        <v>5</v>
      </c>
      <c r="I216" s="67">
        <v>0</v>
      </c>
      <c r="J216" s="66">
        <v>5</v>
      </c>
      <c r="K216" s="87">
        <v>5</v>
      </c>
      <c r="L216" s="69"/>
      <c r="M216" s="66">
        <v>0</v>
      </c>
      <c r="N216" s="66">
        <v>0</v>
      </c>
      <c r="O216" s="66">
        <v>0</v>
      </c>
      <c r="P216" s="66">
        <v>5</v>
      </c>
      <c r="Q216" s="66">
        <v>5</v>
      </c>
      <c r="R216" s="66">
        <v>0</v>
      </c>
    </row>
    <row r="217" spans="1:18" ht="19.5" customHeight="1">
      <c r="A217" s="64">
        <v>12</v>
      </c>
      <c r="B217" s="65" t="s">
        <v>347</v>
      </c>
      <c r="C217" s="159">
        <v>5</v>
      </c>
      <c r="D217" s="64">
        <v>12</v>
      </c>
      <c r="E217" s="65" t="s">
        <v>347</v>
      </c>
      <c r="F217" s="159">
        <v>5</v>
      </c>
      <c r="G217" s="66">
        <v>6</v>
      </c>
      <c r="H217" s="67">
        <v>6</v>
      </c>
      <c r="I217" s="67">
        <v>0</v>
      </c>
      <c r="J217" s="66">
        <v>6</v>
      </c>
      <c r="K217" s="87">
        <v>6</v>
      </c>
      <c r="L217" s="69"/>
      <c r="M217" s="66">
        <v>0</v>
      </c>
      <c r="N217" s="66">
        <v>0</v>
      </c>
      <c r="O217" s="66">
        <v>0</v>
      </c>
      <c r="P217" s="66">
        <v>6</v>
      </c>
      <c r="Q217" s="66">
        <v>6</v>
      </c>
      <c r="R217" s="66">
        <v>0</v>
      </c>
    </row>
    <row r="218" spans="1:18" ht="19.5" customHeight="1">
      <c r="A218" s="64">
        <v>13</v>
      </c>
      <c r="B218" s="65" t="s">
        <v>348</v>
      </c>
      <c r="C218" s="159">
        <v>5</v>
      </c>
      <c r="D218" s="64">
        <v>13</v>
      </c>
      <c r="E218" s="65" t="s">
        <v>348</v>
      </c>
      <c r="F218" s="159">
        <v>5</v>
      </c>
      <c r="G218" s="66">
        <v>5</v>
      </c>
      <c r="H218" s="67">
        <v>5</v>
      </c>
      <c r="I218" s="67">
        <v>0</v>
      </c>
      <c r="J218" s="66">
        <v>4</v>
      </c>
      <c r="K218" s="87">
        <v>4</v>
      </c>
      <c r="L218" s="69"/>
      <c r="M218" s="66">
        <v>1</v>
      </c>
      <c r="N218" s="66">
        <v>1</v>
      </c>
      <c r="O218" s="66">
        <v>0</v>
      </c>
      <c r="P218" s="66">
        <v>5</v>
      </c>
      <c r="Q218" s="66">
        <v>5</v>
      </c>
      <c r="R218" s="66">
        <v>0</v>
      </c>
    </row>
    <row r="219" spans="1:18" ht="19.5" customHeight="1">
      <c r="A219" s="64">
        <v>14</v>
      </c>
      <c r="B219" s="65" t="s">
        <v>349</v>
      </c>
      <c r="C219" s="159">
        <v>8</v>
      </c>
      <c r="D219" s="64">
        <v>14</v>
      </c>
      <c r="E219" s="65" t="s">
        <v>349</v>
      </c>
      <c r="F219" s="159">
        <v>8</v>
      </c>
      <c r="G219" s="66">
        <v>8</v>
      </c>
      <c r="H219" s="67">
        <v>8</v>
      </c>
      <c r="I219" s="67">
        <v>0</v>
      </c>
      <c r="J219" s="66">
        <v>5</v>
      </c>
      <c r="K219" s="87">
        <v>5</v>
      </c>
      <c r="L219" s="69"/>
      <c r="M219" s="66">
        <v>3</v>
      </c>
      <c r="N219" s="66">
        <v>3</v>
      </c>
      <c r="O219" s="66">
        <v>0</v>
      </c>
      <c r="P219" s="66">
        <v>8</v>
      </c>
      <c r="Q219" s="66">
        <v>8</v>
      </c>
      <c r="R219" s="66">
        <v>0</v>
      </c>
    </row>
    <row r="220" spans="1:18" ht="19.5" customHeight="1">
      <c r="A220" s="64">
        <v>15</v>
      </c>
      <c r="B220" s="65" t="s">
        <v>350</v>
      </c>
      <c r="C220" s="159">
        <v>5</v>
      </c>
      <c r="D220" s="64">
        <v>15</v>
      </c>
      <c r="E220" s="65" t="s">
        <v>350</v>
      </c>
      <c r="F220" s="159">
        <v>5</v>
      </c>
      <c r="G220" s="66">
        <v>5</v>
      </c>
      <c r="H220" s="67">
        <v>5</v>
      </c>
      <c r="I220" s="67">
        <v>0</v>
      </c>
      <c r="J220" s="66">
        <v>3</v>
      </c>
      <c r="K220" s="87">
        <v>3</v>
      </c>
      <c r="L220" s="69"/>
      <c r="M220" s="66">
        <v>2</v>
      </c>
      <c r="N220" s="66">
        <v>2</v>
      </c>
      <c r="O220" s="66">
        <v>0</v>
      </c>
      <c r="P220" s="66">
        <v>5</v>
      </c>
      <c r="Q220" s="66">
        <v>5</v>
      </c>
      <c r="R220" s="66">
        <v>0</v>
      </c>
    </row>
    <row r="221" spans="1:18" ht="19.5" customHeight="1">
      <c r="A221" s="64">
        <v>16</v>
      </c>
      <c r="B221" s="65" t="s">
        <v>351</v>
      </c>
      <c r="C221" s="159">
        <v>3</v>
      </c>
      <c r="D221" s="64">
        <v>16</v>
      </c>
      <c r="E221" s="65" t="s">
        <v>351</v>
      </c>
      <c r="F221" s="159">
        <v>3</v>
      </c>
      <c r="G221" s="66">
        <v>3</v>
      </c>
      <c r="H221" s="67">
        <v>3</v>
      </c>
      <c r="I221" s="67">
        <v>0</v>
      </c>
      <c r="J221" s="66">
        <v>3</v>
      </c>
      <c r="K221" s="66">
        <v>3</v>
      </c>
      <c r="L221" s="69"/>
      <c r="M221" s="66">
        <v>0</v>
      </c>
      <c r="N221" s="66">
        <v>0</v>
      </c>
      <c r="O221" s="66">
        <v>0</v>
      </c>
      <c r="P221" s="66">
        <v>3</v>
      </c>
      <c r="Q221" s="66">
        <v>3</v>
      </c>
      <c r="R221" s="66">
        <v>0</v>
      </c>
    </row>
    <row r="222" spans="1:18" ht="19.5" customHeight="1">
      <c r="A222" s="64">
        <v>17</v>
      </c>
      <c r="B222" s="65" t="s">
        <v>352</v>
      </c>
      <c r="C222" s="159">
        <v>3</v>
      </c>
      <c r="D222" s="64">
        <v>17</v>
      </c>
      <c r="E222" s="65" t="s">
        <v>352</v>
      </c>
      <c r="F222" s="159">
        <v>3</v>
      </c>
      <c r="G222" s="66">
        <v>3</v>
      </c>
      <c r="H222" s="67">
        <v>3</v>
      </c>
      <c r="I222" s="67">
        <v>0</v>
      </c>
      <c r="J222" s="66">
        <v>3</v>
      </c>
      <c r="K222" s="66">
        <v>3</v>
      </c>
      <c r="L222" s="69"/>
      <c r="M222" s="66">
        <v>0</v>
      </c>
      <c r="N222" s="66">
        <v>0</v>
      </c>
      <c r="O222" s="66">
        <v>0</v>
      </c>
      <c r="P222" s="66">
        <v>3</v>
      </c>
      <c r="Q222" s="66">
        <v>3</v>
      </c>
      <c r="R222" s="66">
        <v>0</v>
      </c>
    </row>
    <row r="223" spans="1:18" ht="19.5" customHeight="1">
      <c r="A223" s="64">
        <v>18</v>
      </c>
      <c r="B223" s="65" t="s">
        <v>353</v>
      </c>
      <c r="C223" s="159">
        <v>3</v>
      </c>
      <c r="D223" s="64">
        <v>18</v>
      </c>
      <c r="E223" s="65" t="s">
        <v>353</v>
      </c>
      <c r="F223" s="159">
        <v>3</v>
      </c>
      <c r="G223" s="66">
        <v>3</v>
      </c>
      <c r="H223" s="67">
        <v>3</v>
      </c>
      <c r="I223" s="67">
        <v>0</v>
      </c>
      <c r="J223" s="66">
        <v>3</v>
      </c>
      <c r="K223" s="87">
        <v>3</v>
      </c>
      <c r="L223" s="69"/>
      <c r="M223" s="66">
        <v>0</v>
      </c>
      <c r="N223" s="66">
        <v>0</v>
      </c>
      <c r="O223" s="66">
        <v>0</v>
      </c>
      <c r="P223" s="66">
        <v>3</v>
      </c>
      <c r="Q223" s="66">
        <v>3</v>
      </c>
      <c r="R223" s="66">
        <v>0</v>
      </c>
    </row>
    <row r="224" spans="1:18" ht="19.5" customHeight="1">
      <c r="A224" s="64">
        <v>19</v>
      </c>
      <c r="B224" s="65" t="s">
        <v>354</v>
      </c>
      <c r="C224" s="159">
        <v>3</v>
      </c>
      <c r="D224" s="64">
        <v>19</v>
      </c>
      <c r="E224" s="65" t="s">
        <v>354</v>
      </c>
      <c r="F224" s="159">
        <v>3</v>
      </c>
      <c r="G224" s="66">
        <v>3</v>
      </c>
      <c r="H224" s="67">
        <v>3</v>
      </c>
      <c r="I224" s="67">
        <v>0</v>
      </c>
      <c r="J224" s="66">
        <v>2</v>
      </c>
      <c r="K224" s="87">
        <v>2</v>
      </c>
      <c r="L224" s="69"/>
      <c r="M224" s="66">
        <v>1</v>
      </c>
      <c r="N224" s="66">
        <v>1</v>
      </c>
      <c r="O224" s="66">
        <v>0</v>
      </c>
      <c r="P224" s="66">
        <v>3</v>
      </c>
      <c r="Q224" s="66">
        <v>3</v>
      </c>
      <c r="R224" s="66">
        <v>0</v>
      </c>
    </row>
    <row r="225" spans="1:18" ht="19.5" customHeight="1">
      <c r="A225" s="64">
        <v>20</v>
      </c>
      <c r="B225" s="65" t="s">
        <v>355</v>
      </c>
      <c r="C225" s="159">
        <v>3</v>
      </c>
      <c r="D225" s="64">
        <v>20</v>
      </c>
      <c r="E225" s="65" t="s">
        <v>355</v>
      </c>
      <c r="F225" s="159">
        <v>3</v>
      </c>
      <c r="G225" s="66">
        <v>3</v>
      </c>
      <c r="H225" s="67">
        <v>3</v>
      </c>
      <c r="I225" s="67">
        <v>0</v>
      </c>
      <c r="J225" s="66">
        <v>3</v>
      </c>
      <c r="K225" s="87">
        <v>3</v>
      </c>
      <c r="L225" s="69"/>
      <c r="M225" s="66">
        <v>0</v>
      </c>
      <c r="N225" s="66">
        <v>0</v>
      </c>
      <c r="O225" s="66">
        <v>0</v>
      </c>
      <c r="P225" s="66">
        <v>3</v>
      </c>
      <c r="Q225" s="66">
        <v>3</v>
      </c>
      <c r="R225" s="66">
        <v>0</v>
      </c>
    </row>
    <row r="226" spans="1:18" ht="19.5" customHeight="1">
      <c r="A226" s="64">
        <v>21</v>
      </c>
      <c r="B226" s="65" t="s">
        <v>356</v>
      </c>
      <c r="C226" s="159">
        <v>3</v>
      </c>
      <c r="D226" s="64">
        <v>21</v>
      </c>
      <c r="E226" s="65" t="s">
        <v>356</v>
      </c>
      <c r="F226" s="159">
        <v>3</v>
      </c>
      <c r="G226" s="66">
        <v>3</v>
      </c>
      <c r="H226" s="67">
        <v>3</v>
      </c>
      <c r="I226" s="67">
        <v>0</v>
      </c>
      <c r="J226" s="66">
        <v>3</v>
      </c>
      <c r="K226" s="87">
        <v>3</v>
      </c>
      <c r="L226" s="69"/>
      <c r="M226" s="66">
        <v>0</v>
      </c>
      <c r="N226" s="66">
        <v>0</v>
      </c>
      <c r="O226" s="66">
        <v>0</v>
      </c>
      <c r="P226" s="66">
        <v>3</v>
      </c>
      <c r="Q226" s="66">
        <v>3</v>
      </c>
      <c r="R226" s="66">
        <v>0</v>
      </c>
    </row>
    <row r="227" spans="1:18" ht="19.5" customHeight="1">
      <c r="A227" s="64">
        <v>22</v>
      </c>
      <c r="B227" s="65" t="s">
        <v>357</v>
      </c>
      <c r="C227" s="159">
        <v>5</v>
      </c>
      <c r="D227" s="64">
        <v>22</v>
      </c>
      <c r="E227" s="65" t="s">
        <v>357</v>
      </c>
      <c r="F227" s="159">
        <v>5</v>
      </c>
      <c r="G227" s="66">
        <v>3</v>
      </c>
      <c r="H227" s="67">
        <v>3</v>
      </c>
      <c r="I227" s="67">
        <v>0</v>
      </c>
      <c r="J227" s="66">
        <v>5</v>
      </c>
      <c r="K227" s="87">
        <v>5</v>
      </c>
      <c r="L227" s="69"/>
      <c r="M227" s="66">
        <v>-2</v>
      </c>
      <c r="N227" s="66">
        <v>-2</v>
      </c>
      <c r="O227" s="66">
        <v>0</v>
      </c>
      <c r="P227" s="66">
        <v>3</v>
      </c>
      <c r="Q227" s="66">
        <v>3</v>
      </c>
      <c r="R227" s="66">
        <v>0</v>
      </c>
    </row>
    <row r="228" spans="1:18" ht="19.5" customHeight="1">
      <c r="A228" s="64">
        <v>23</v>
      </c>
      <c r="B228" s="65" t="s">
        <v>358</v>
      </c>
      <c r="C228" s="159">
        <v>3</v>
      </c>
      <c r="D228" s="64">
        <v>23</v>
      </c>
      <c r="E228" s="65" t="s">
        <v>358</v>
      </c>
      <c r="F228" s="159">
        <v>3</v>
      </c>
      <c r="G228" s="66">
        <v>3</v>
      </c>
      <c r="H228" s="67">
        <v>3</v>
      </c>
      <c r="I228" s="67">
        <v>0</v>
      </c>
      <c r="J228" s="66">
        <v>3</v>
      </c>
      <c r="K228" s="66">
        <v>3</v>
      </c>
      <c r="L228" s="69"/>
      <c r="M228" s="66">
        <v>0</v>
      </c>
      <c r="N228" s="66">
        <v>0</v>
      </c>
      <c r="O228" s="66">
        <v>0</v>
      </c>
      <c r="P228" s="66">
        <v>3</v>
      </c>
      <c r="Q228" s="66">
        <v>3</v>
      </c>
      <c r="R228" s="66">
        <v>0</v>
      </c>
    </row>
    <row r="229" spans="1:18" ht="19.5" customHeight="1">
      <c r="A229" s="64">
        <v>24</v>
      </c>
      <c r="B229" s="65" t="s">
        <v>359</v>
      </c>
      <c r="C229" s="159">
        <v>3</v>
      </c>
      <c r="D229" s="64">
        <v>24</v>
      </c>
      <c r="E229" s="65" t="s">
        <v>359</v>
      </c>
      <c r="F229" s="159">
        <v>3</v>
      </c>
      <c r="G229" s="66">
        <v>3</v>
      </c>
      <c r="H229" s="67">
        <v>3</v>
      </c>
      <c r="I229" s="67">
        <v>0</v>
      </c>
      <c r="J229" s="66">
        <v>3</v>
      </c>
      <c r="K229" s="88">
        <v>3</v>
      </c>
      <c r="L229" s="69"/>
      <c r="M229" s="66">
        <v>0</v>
      </c>
      <c r="N229" s="66">
        <v>0</v>
      </c>
      <c r="O229" s="66">
        <v>0</v>
      </c>
      <c r="P229" s="66">
        <v>3</v>
      </c>
      <c r="Q229" s="66">
        <v>3</v>
      </c>
      <c r="R229" s="66">
        <v>0</v>
      </c>
    </row>
    <row r="230" spans="1:18" ht="19.5" customHeight="1">
      <c r="A230" s="64">
        <v>25</v>
      </c>
      <c r="B230" s="65" t="s">
        <v>360</v>
      </c>
      <c r="C230" s="159">
        <v>3</v>
      </c>
      <c r="D230" s="64">
        <v>25</v>
      </c>
      <c r="E230" s="65" t="s">
        <v>360</v>
      </c>
      <c r="F230" s="159">
        <v>3</v>
      </c>
      <c r="G230" s="66">
        <v>3</v>
      </c>
      <c r="H230" s="67">
        <v>3</v>
      </c>
      <c r="I230" s="67">
        <v>0</v>
      </c>
      <c r="J230" s="66">
        <v>3</v>
      </c>
      <c r="K230" s="87">
        <v>3</v>
      </c>
      <c r="L230" s="69"/>
      <c r="M230" s="66">
        <v>0</v>
      </c>
      <c r="N230" s="66">
        <v>0</v>
      </c>
      <c r="O230" s="66">
        <v>0</v>
      </c>
      <c r="P230" s="66">
        <v>3</v>
      </c>
      <c r="Q230" s="66">
        <v>3</v>
      </c>
      <c r="R230" s="66">
        <v>0</v>
      </c>
    </row>
    <row r="231" spans="1:18" ht="19.5" customHeight="1">
      <c r="A231" s="64">
        <v>26</v>
      </c>
      <c r="B231" s="65" t="s">
        <v>361</v>
      </c>
      <c r="C231" s="159">
        <v>3</v>
      </c>
      <c r="D231" s="64">
        <v>26</v>
      </c>
      <c r="E231" s="65" t="s">
        <v>361</v>
      </c>
      <c r="F231" s="159">
        <v>3</v>
      </c>
      <c r="G231" s="66">
        <v>3</v>
      </c>
      <c r="H231" s="67">
        <v>3</v>
      </c>
      <c r="I231" s="67">
        <v>0</v>
      </c>
      <c r="J231" s="66">
        <v>3</v>
      </c>
      <c r="K231" s="69">
        <v>3</v>
      </c>
      <c r="L231" s="59"/>
      <c r="M231" s="66">
        <v>0</v>
      </c>
      <c r="N231" s="66">
        <v>0</v>
      </c>
      <c r="O231" s="66">
        <v>0</v>
      </c>
      <c r="P231" s="66">
        <v>3</v>
      </c>
      <c r="Q231" s="66">
        <v>3</v>
      </c>
      <c r="R231" s="66">
        <v>0</v>
      </c>
    </row>
    <row r="232" spans="1:18" ht="19.5" customHeight="1">
      <c r="A232" s="64">
        <v>27</v>
      </c>
      <c r="B232" s="65" t="s">
        <v>362</v>
      </c>
      <c r="C232" s="159">
        <v>3</v>
      </c>
      <c r="D232" s="64">
        <v>27</v>
      </c>
      <c r="E232" s="65" t="s">
        <v>362</v>
      </c>
      <c r="F232" s="159">
        <v>3</v>
      </c>
      <c r="G232" s="66">
        <v>3</v>
      </c>
      <c r="H232" s="67">
        <v>3</v>
      </c>
      <c r="I232" s="67">
        <v>0</v>
      </c>
      <c r="J232" s="66">
        <v>3</v>
      </c>
      <c r="K232" s="87">
        <v>3</v>
      </c>
      <c r="L232" s="69"/>
      <c r="M232" s="66">
        <v>0</v>
      </c>
      <c r="N232" s="66">
        <v>0</v>
      </c>
      <c r="O232" s="66">
        <v>0</v>
      </c>
      <c r="P232" s="66">
        <v>3</v>
      </c>
      <c r="Q232" s="66">
        <v>3</v>
      </c>
      <c r="R232" s="66">
        <v>0</v>
      </c>
    </row>
    <row r="233" spans="1:18" ht="19.5" customHeight="1">
      <c r="A233" s="64">
        <v>28</v>
      </c>
      <c r="B233" s="65" t="s">
        <v>363</v>
      </c>
      <c r="C233" s="159">
        <v>7</v>
      </c>
      <c r="D233" s="64">
        <v>28</v>
      </c>
      <c r="E233" s="65" t="s">
        <v>363</v>
      </c>
      <c r="F233" s="159">
        <v>7</v>
      </c>
      <c r="G233" s="66">
        <v>5</v>
      </c>
      <c r="H233" s="67">
        <v>5</v>
      </c>
      <c r="I233" s="67">
        <v>0</v>
      </c>
      <c r="J233" s="66">
        <v>7</v>
      </c>
      <c r="K233" s="87">
        <v>7</v>
      </c>
      <c r="L233" s="69"/>
      <c r="M233" s="66">
        <v>-2</v>
      </c>
      <c r="N233" s="66">
        <v>-2</v>
      </c>
      <c r="O233" s="66">
        <v>0</v>
      </c>
      <c r="P233" s="66">
        <v>5</v>
      </c>
      <c r="Q233" s="66">
        <v>5</v>
      </c>
      <c r="R233" s="66">
        <v>0</v>
      </c>
    </row>
    <row r="234" spans="1:18" ht="19.5" customHeight="1">
      <c r="A234" s="64">
        <v>29</v>
      </c>
      <c r="B234" s="65" t="s">
        <v>364</v>
      </c>
      <c r="C234" s="159">
        <v>3</v>
      </c>
      <c r="D234" s="64">
        <v>29</v>
      </c>
      <c r="E234" s="65" t="s">
        <v>364</v>
      </c>
      <c r="F234" s="159">
        <v>3</v>
      </c>
      <c r="G234" s="66">
        <v>5</v>
      </c>
      <c r="H234" s="67">
        <v>5</v>
      </c>
      <c r="I234" s="67">
        <v>0</v>
      </c>
      <c r="J234" s="66">
        <v>4</v>
      </c>
      <c r="K234" s="87">
        <v>4</v>
      </c>
      <c r="L234" s="69"/>
      <c r="M234" s="66">
        <v>1</v>
      </c>
      <c r="N234" s="66">
        <v>1</v>
      </c>
      <c r="O234" s="66">
        <v>0</v>
      </c>
      <c r="P234" s="66">
        <v>5</v>
      </c>
      <c r="Q234" s="66">
        <v>5</v>
      </c>
      <c r="R234" s="66">
        <v>0</v>
      </c>
    </row>
    <row r="235" spans="1:18" ht="19.5" customHeight="1">
      <c r="A235" s="64">
        <v>30</v>
      </c>
      <c r="B235" s="65" t="s">
        <v>365</v>
      </c>
      <c r="C235" s="159">
        <v>3</v>
      </c>
      <c r="D235" s="64">
        <v>30</v>
      </c>
      <c r="E235" s="65" t="s">
        <v>365</v>
      </c>
      <c r="F235" s="159">
        <v>3</v>
      </c>
      <c r="G235" s="66">
        <v>3</v>
      </c>
      <c r="H235" s="67">
        <v>3</v>
      </c>
      <c r="I235" s="67">
        <v>0</v>
      </c>
      <c r="J235" s="66">
        <v>5</v>
      </c>
      <c r="K235" s="87">
        <v>5</v>
      </c>
      <c r="L235" s="69"/>
      <c r="M235" s="66">
        <v>-2</v>
      </c>
      <c r="N235" s="66">
        <v>-2</v>
      </c>
      <c r="O235" s="66">
        <v>0</v>
      </c>
      <c r="P235" s="66">
        <v>3</v>
      </c>
      <c r="Q235" s="66">
        <v>3</v>
      </c>
      <c r="R235" s="66">
        <v>0</v>
      </c>
    </row>
    <row r="236" spans="1:18" ht="19.5" customHeight="1">
      <c r="A236" s="64">
        <v>31</v>
      </c>
      <c r="B236" s="65" t="s">
        <v>366</v>
      </c>
      <c r="C236" s="159">
        <v>3</v>
      </c>
      <c r="D236" s="64">
        <v>31</v>
      </c>
      <c r="E236" s="65" t="s">
        <v>366</v>
      </c>
      <c r="F236" s="159">
        <v>3</v>
      </c>
      <c r="G236" s="66">
        <v>3</v>
      </c>
      <c r="H236" s="67">
        <v>3</v>
      </c>
      <c r="I236" s="67">
        <v>0</v>
      </c>
      <c r="J236" s="66">
        <v>3</v>
      </c>
      <c r="K236" s="87">
        <v>3</v>
      </c>
      <c r="L236" s="69"/>
      <c r="M236" s="66">
        <v>0</v>
      </c>
      <c r="N236" s="66">
        <v>0</v>
      </c>
      <c r="O236" s="66">
        <v>0</v>
      </c>
      <c r="P236" s="66">
        <v>3</v>
      </c>
      <c r="Q236" s="66">
        <v>3</v>
      </c>
      <c r="R236" s="66">
        <v>0</v>
      </c>
    </row>
    <row r="237" spans="1:18" ht="19.5" customHeight="1">
      <c r="A237" s="62" t="s">
        <v>482</v>
      </c>
      <c r="B237" s="63" t="s">
        <v>368</v>
      </c>
      <c r="C237" s="159">
        <v>54</v>
      </c>
      <c r="D237" s="62" t="s">
        <v>367</v>
      </c>
      <c r="E237" s="63" t="s">
        <v>368</v>
      </c>
      <c r="F237" s="159">
        <v>54</v>
      </c>
      <c r="G237" s="59">
        <f aca="true" t="shared" si="16" ref="G237:R237">SUM(G238:G243)</f>
        <v>58</v>
      </c>
      <c r="H237" s="59">
        <f t="shared" si="16"/>
        <v>58</v>
      </c>
      <c r="I237" s="59">
        <f t="shared" si="16"/>
        <v>0</v>
      </c>
      <c r="J237" s="59">
        <f t="shared" si="16"/>
        <v>56</v>
      </c>
      <c r="K237" s="59">
        <f t="shared" si="16"/>
        <v>55</v>
      </c>
      <c r="L237" s="59">
        <f t="shared" si="16"/>
        <v>1</v>
      </c>
      <c r="M237" s="59">
        <f t="shared" si="16"/>
        <v>2</v>
      </c>
      <c r="N237" s="59">
        <f t="shared" si="16"/>
        <v>3</v>
      </c>
      <c r="O237" s="59">
        <f t="shared" si="16"/>
        <v>-1</v>
      </c>
      <c r="P237" s="59">
        <f t="shared" si="16"/>
        <v>58</v>
      </c>
      <c r="Q237" s="59">
        <f t="shared" si="16"/>
        <v>58</v>
      </c>
      <c r="R237" s="59">
        <f t="shared" si="16"/>
        <v>0</v>
      </c>
    </row>
    <row r="238" spans="1:18" ht="19.5" customHeight="1">
      <c r="A238" s="64">
        <v>1</v>
      </c>
      <c r="B238" s="65" t="s">
        <v>369</v>
      </c>
      <c r="C238" s="159">
        <v>4</v>
      </c>
      <c r="D238" s="64">
        <v>1</v>
      </c>
      <c r="E238" s="65" t="s">
        <v>369</v>
      </c>
      <c r="F238" s="159">
        <v>4</v>
      </c>
      <c r="G238" s="66">
        <v>5</v>
      </c>
      <c r="H238" s="67">
        <v>5</v>
      </c>
      <c r="I238" s="67">
        <v>0</v>
      </c>
      <c r="J238" s="66">
        <v>5</v>
      </c>
      <c r="K238" s="73">
        <v>5</v>
      </c>
      <c r="L238" s="69"/>
      <c r="M238" s="66">
        <v>0</v>
      </c>
      <c r="N238" s="66">
        <v>0</v>
      </c>
      <c r="O238" s="66">
        <v>0</v>
      </c>
      <c r="P238" s="66">
        <v>5</v>
      </c>
      <c r="Q238" s="66">
        <v>5</v>
      </c>
      <c r="R238" s="66">
        <v>0</v>
      </c>
    </row>
    <row r="239" spans="1:18" ht="19.5" customHeight="1">
      <c r="A239" s="64">
        <v>2</v>
      </c>
      <c r="B239" s="65" t="s">
        <v>371</v>
      </c>
      <c r="C239" s="159">
        <v>12</v>
      </c>
      <c r="D239" s="64">
        <v>2</v>
      </c>
      <c r="E239" s="65" t="s">
        <v>371</v>
      </c>
      <c r="F239" s="159">
        <v>12</v>
      </c>
      <c r="G239" s="66">
        <v>11</v>
      </c>
      <c r="H239" s="67">
        <v>11</v>
      </c>
      <c r="I239" s="67">
        <v>0</v>
      </c>
      <c r="J239" s="66">
        <v>11</v>
      </c>
      <c r="K239" s="68">
        <v>10</v>
      </c>
      <c r="L239" s="68">
        <v>1</v>
      </c>
      <c r="M239" s="66">
        <v>0</v>
      </c>
      <c r="N239" s="66">
        <v>1</v>
      </c>
      <c r="O239" s="66">
        <v>-1</v>
      </c>
      <c r="P239" s="66">
        <v>11</v>
      </c>
      <c r="Q239" s="66">
        <v>11</v>
      </c>
      <c r="R239" s="66">
        <v>0</v>
      </c>
    </row>
    <row r="240" spans="1:18" ht="19.5" customHeight="1">
      <c r="A240" s="64"/>
      <c r="B240" s="65" t="s">
        <v>372</v>
      </c>
      <c r="C240" s="159">
        <v>11</v>
      </c>
      <c r="D240" s="64"/>
      <c r="E240" s="65" t="s">
        <v>372</v>
      </c>
      <c r="F240" s="159">
        <v>11</v>
      </c>
      <c r="G240" s="66">
        <v>11</v>
      </c>
      <c r="H240" s="67">
        <v>11</v>
      </c>
      <c r="I240" s="67">
        <v>0</v>
      </c>
      <c r="J240" s="66">
        <v>11</v>
      </c>
      <c r="K240" s="66">
        <v>11</v>
      </c>
      <c r="L240" s="66"/>
      <c r="M240" s="66">
        <v>0</v>
      </c>
      <c r="N240" s="66">
        <v>0</v>
      </c>
      <c r="O240" s="66">
        <v>0</v>
      </c>
      <c r="P240" s="66">
        <v>11</v>
      </c>
      <c r="Q240" s="66">
        <v>11</v>
      </c>
      <c r="R240" s="66">
        <v>0</v>
      </c>
    </row>
    <row r="241" spans="1:18" ht="19.5" customHeight="1">
      <c r="A241" s="64">
        <v>3</v>
      </c>
      <c r="B241" s="65" t="s">
        <v>373</v>
      </c>
      <c r="C241" s="159">
        <v>7</v>
      </c>
      <c r="D241" s="64">
        <v>3</v>
      </c>
      <c r="E241" s="65" t="s">
        <v>373</v>
      </c>
      <c r="F241" s="159">
        <v>7</v>
      </c>
      <c r="G241" s="66">
        <v>8</v>
      </c>
      <c r="H241" s="67">
        <v>8</v>
      </c>
      <c r="I241" s="67">
        <v>0</v>
      </c>
      <c r="J241" s="66">
        <v>8</v>
      </c>
      <c r="K241" s="73">
        <v>8</v>
      </c>
      <c r="L241" s="69"/>
      <c r="M241" s="66">
        <v>0</v>
      </c>
      <c r="N241" s="66">
        <v>0</v>
      </c>
      <c r="O241" s="66">
        <v>0</v>
      </c>
      <c r="P241" s="66">
        <v>8</v>
      </c>
      <c r="Q241" s="66">
        <v>8</v>
      </c>
      <c r="R241" s="66">
        <v>0</v>
      </c>
    </row>
    <row r="242" spans="1:18" ht="19.5" customHeight="1">
      <c r="A242" s="64">
        <v>4</v>
      </c>
      <c r="B242" s="65" t="s">
        <v>374</v>
      </c>
      <c r="C242" s="159">
        <v>5</v>
      </c>
      <c r="D242" s="64">
        <v>4</v>
      </c>
      <c r="E242" s="65" t="s">
        <v>374</v>
      </c>
      <c r="F242" s="159">
        <v>5</v>
      </c>
      <c r="G242" s="66">
        <v>6</v>
      </c>
      <c r="H242" s="67">
        <v>6</v>
      </c>
      <c r="I242" s="67">
        <v>0</v>
      </c>
      <c r="J242" s="66">
        <v>6</v>
      </c>
      <c r="K242" s="73">
        <v>6</v>
      </c>
      <c r="L242" s="69"/>
      <c r="M242" s="66">
        <v>0</v>
      </c>
      <c r="N242" s="66">
        <v>0</v>
      </c>
      <c r="O242" s="66">
        <v>0</v>
      </c>
      <c r="P242" s="66">
        <v>6</v>
      </c>
      <c r="Q242" s="66">
        <v>6</v>
      </c>
      <c r="R242" s="66">
        <v>0</v>
      </c>
    </row>
    <row r="243" spans="1:18" ht="19.5" customHeight="1">
      <c r="A243" s="64">
        <v>5</v>
      </c>
      <c r="B243" s="65" t="s">
        <v>375</v>
      </c>
      <c r="C243" s="159">
        <v>15</v>
      </c>
      <c r="D243" s="64">
        <v>5</v>
      </c>
      <c r="E243" s="65" t="s">
        <v>375</v>
      </c>
      <c r="F243" s="159">
        <v>15</v>
      </c>
      <c r="G243" s="66">
        <v>17</v>
      </c>
      <c r="H243" s="67">
        <v>17</v>
      </c>
      <c r="I243" s="67">
        <v>0</v>
      </c>
      <c r="J243" s="66">
        <v>15</v>
      </c>
      <c r="K243" s="68">
        <v>15</v>
      </c>
      <c r="L243" s="69"/>
      <c r="M243" s="66">
        <v>2</v>
      </c>
      <c r="N243" s="66">
        <v>2</v>
      </c>
      <c r="O243" s="66">
        <v>0</v>
      </c>
      <c r="P243" s="66">
        <v>17</v>
      </c>
      <c r="Q243" s="66">
        <v>17</v>
      </c>
      <c r="R243" s="66">
        <v>0</v>
      </c>
    </row>
    <row r="244" spans="1:18" ht="19.5" customHeight="1">
      <c r="A244" s="62" t="s">
        <v>376</v>
      </c>
      <c r="B244" s="63" t="s">
        <v>377</v>
      </c>
      <c r="C244" s="159">
        <v>23599</v>
      </c>
      <c r="D244" s="62" t="s">
        <v>376</v>
      </c>
      <c r="E244" s="63" t="s">
        <v>377</v>
      </c>
      <c r="F244" s="159">
        <v>23599</v>
      </c>
      <c r="G244" s="59">
        <f aca="true" t="shared" si="17" ref="G244:R244">G245+G250+G259+G286</f>
        <v>23917</v>
      </c>
      <c r="H244" s="59">
        <f t="shared" si="17"/>
        <v>23911</v>
      </c>
      <c r="I244" s="59">
        <f t="shared" si="17"/>
        <v>6</v>
      </c>
      <c r="J244" s="59">
        <f t="shared" si="17"/>
        <v>23437</v>
      </c>
      <c r="K244" s="59">
        <f t="shared" si="17"/>
        <v>23429</v>
      </c>
      <c r="L244" s="59">
        <f t="shared" si="17"/>
        <v>8</v>
      </c>
      <c r="M244" s="59">
        <f t="shared" si="17"/>
        <v>480</v>
      </c>
      <c r="N244" s="59">
        <f t="shared" si="17"/>
        <v>482</v>
      </c>
      <c r="O244" s="59">
        <f t="shared" si="17"/>
        <v>-2</v>
      </c>
      <c r="P244" s="59">
        <f t="shared" si="17"/>
        <v>23831</v>
      </c>
      <c r="Q244" s="59">
        <f t="shared" si="17"/>
        <v>23825</v>
      </c>
      <c r="R244" s="59">
        <f t="shared" si="17"/>
        <v>6</v>
      </c>
    </row>
    <row r="245" spans="1:18" ht="19.5" customHeight="1">
      <c r="A245" s="62">
        <v>1</v>
      </c>
      <c r="B245" s="63" t="s">
        <v>378</v>
      </c>
      <c r="C245" s="159">
        <v>677</v>
      </c>
      <c r="D245" s="62">
        <v>1</v>
      </c>
      <c r="E245" s="63" t="s">
        <v>378</v>
      </c>
      <c r="F245" s="159">
        <v>677</v>
      </c>
      <c r="G245" s="59">
        <f aca="true" t="shared" si="18" ref="G245:R245">SUM(G246:G249)</f>
        <v>679</v>
      </c>
      <c r="H245" s="59">
        <f t="shared" si="18"/>
        <v>677</v>
      </c>
      <c r="I245" s="59">
        <f t="shared" si="18"/>
        <v>2</v>
      </c>
      <c r="J245" s="59">
        <f t="shared" si="18"/>
        <v>635</v>
      </c>
      <c r="K245" s="59">
        <f t="shared" si="18"/>
        <v>630</v>
      </c>
      <c r="L245" s="59">
        <f t="shared" si="18"/>
        <v>5</v>
      </c>
      <c r="M245" s="59">
        <f t="shared" si="18"/>
        <v>44</v>
      </c>
      <c r="N245" s="59">
        <f t="shared" si="18"/>
        <v>47</v>
      </c>
      <c r="O245" s="59">
        <f t="shared" si="18"/>
        <v>-3</v>
      </c>
      <c r="P245" s="59">
        <f t="shared" si="18"/>
        <v>656</v>
      </c>
      <c r="Q245" s="59">
        <f t="shared" si="18"/>
        <v>654</v>
      </c>
      <c r="R245" s="59">
        <f t="shared" si="18"/>
        <v>2</v>
      </c>
    </row>
    <row r="246" spans="1:18" ht="19.5" customHeight="1">
      <c r="A246" s="64">
        <v>1</v>
      </c>
      <c r="B246" s="65" t="s">
        <v>379</v>
      </c>
      <c r="C246" s="159">
        <v>382</v>
      </c>
      <c r="D246" s="64">
        <v>1</v>
      </c>
      <c r="E246" s="65" t="s">
        <v>379</v>
      </c>
      <c r="F246" s="159">
        <v>382</v>
      </c>
      <c r="G246" s="66">
        <v>383</v>
      </c>
      <c r="H246" s="67">
        <v>382</v>
      </c>
      <c r="I246" s="67">
        <v>1</v>
      </c>
      <c r="J246" s="66">
        <v>379</v>
      </c>
      <c r="K246" s="87">
        <v>378</v>
      </c>
      <c r="L246" s="66">
        <v>1</v>
      </c>
      <c r="M246" s="66">
        <v>4</v>
      </c>
      <c r="N246" s="66">
        <v>4</v>
      </c>
      <c r="O246" s="66">
        <v>0</v>
      </c>
      <c r="P246" s="66">
        <v>383</v>
      </c>
      <c r="Q246" s="66">
        <v>382</v>
      </c>
      <c r="R246" s="66">
        <v>1</v>
      </c>
    </row>
    <row r="247" spans="1:18" ht="19.5" customHeight="1">
      <c r="A247" s="64">
        <v>2</v>
      </c>
      <c r="B247" s="65" t="s">
        <v>381</v>
      </c>
      <c r="C247" s="159">
        <v>105</v>
      </c>
      <c r="D247" s="64">
        <v>2</v>
      </c>
      <c r="E247" s="65" t="s">
        <v>381</v>
      </c>
      <c r="F247" s="159">
        <v>105</v>
      </c>
      <c r="G247" s="66">
        <v>105</v>
      </c>
      <c r="H247" s="67">
        <v>104</v>
      </c>
      <c r="I247" s="67">
        <v>1</v>
      </c>
      <c r="J247" s="66">
        <v>92</v>
      </c>
      <c r="K247" s="87">
        <v>89</v>
      </c>
      <c r="L247" s="66">
        <v>3</v>
      </c>
      <c r="M247" s="66">
        <v>13</v>
      </c>
      <c r="N247" s="66">
        <v>15</v>
      </c>
      <c r="O247" s="66">
        <v>-2</v>
      </c>
      <c r="P247" s="66">
        <v>103</v>
      </c>
      <c r="Q247" s="66">
        <v>102</v>
      </c>
      <c r="R247" s="66">
        <v>1</v>
      </c>
    </row>
    <row r="248" spans="1:18" ht="19.5" customHeight="1">
      <c r="A248" s="64">
        <v>3</v>
      </c>
      <c r="B248" s="65" t="s">
        <v>382</v>
      </c>
      <c r="C248" s="159">
        <v>83</v>
      </c>
      <c r="D248" s="64">
        <v>3</v>
      </c>
      <c r="E248" s="65" t="s">
        <v>382</v>
      </c>
      <c r="F248" s="159">
        <v>83</v>
      </c>
      <c r="G248" s="66">
        <v>81</v>
      </c>
      <c r="H248" s="67">
        <v>81</v>
      </c>
      <c r="I248" s="67">
        <v>0</v>
      </c>
      <c r="J248" s="66">
        <v>62</v>
      </c>
      <c r="K248" s="87">
        <v>62</v>
      </c>
      <c r="L248" s="69"/>
      <c r="M248" s="66">
        <v>19</v>
      </c>
      <c r="N248" s="66">
        <v>19</v>
      </c>
      <c r="O248" s="66">
        <v>0</v>
      </c>
      <c r="P248" s="66">
        <v>61</v>
      </c>
      <c r="Q248" s="66">
        <v>61</v>
      </c>
      <c r="R248" s="66">
        <v>0</v>
      </c>
    </row>
    <row r="249" spans="1:18" ht="19.5" customHeight="1">
      <c r="A249" s="64">
        <v>4</v>
      </c>
      <c r="B249" s="65" t="s">
        <v>384</v>
      </c>
      <c r="C249" s="159">
        <v>107</v>
      </c>
      <c r="D249" s="64">
        <v>4</v>
      </c>
      <c r="E249" s="65" t="s">
        <v>384</v>
      </c>
      <c r="F249" s="159">
        <v>107</v>
      </c>
      <c r="G249" s="66">
        <v>110</v>
      </c>
      <c r="H249" s="67">
        <v>110</v>
      </c>
      <c r="I249" s="67">
        <v>0</v>
      </c>
      <c r="J249" s="66">
        <v>102</v>
      </c>
      <c r="K249" s="88">
        <v>101</v>
      </c>
      <c r="L249" s="69">
        <v>1</v>
      </c>
      <c r="M249" s="66">
        <v>8</v>
      </c>
      <c r="N249" s="66">
        <v>9</v>
      </c>
      <c r="O249" s="66">
        <v>-1</v>
      </c>
      <c r="P249" s="66">
        <v>109</v>
      </c>
      <c r="Q249" s="66">
        <v>109</v>
      </c>
      <c r="R249" s="66">
        <v>0</v>
      </c>
    </row>
    <row r="250" spans="1:18" ht="19.5" customHeight="1">
      <c r="A250" s="62">
        <v>2</v>
      </c>
      <c r="B250" s="63" t="s">
        <v>385</v>
      </c>
      <c r="C250" s="159">
        <v>2726</v>
      </c>
      <c r="D250" s="62">
        <v>2</v>
      </c>
      <c r="E250" s="63" t="s">
        <v>385</v>
      </c>
      <c r="F250" s="159">
        <v>2726</v>
      </c>
      <c r="G250" s="59">
        <f aca="true" t="shared" si="19" ref="G250:R250">SUM(G251:G258)</f>
        <v>2558</v>
      </c>
      <c r="H250" s="59">
        <f t="shared" si="19"/>
        <v>2555</v>
      </c>
      <c r="I250" s="59">
        <f t="shared" si="19"/>
        <v>3</v>
      </c>
      <c r="J250" s="59">
        <f t="shared" si="19"/>
        <v>2466</v>
      </c>
      <c r="K250" s="59">
        <f t="shared" si="19"/>
        <v>2464</v>
      </c>
      <c r="L250" s="59">
        <f t="shared" si="19"/>
        <v>2</v>
      </c>
      <c r="M250" s="59">
        <f t="shared" si="19"/>
        <v>92</v>
      </c>
      <c r="N250" s="59">
        <f t="shared" si="19"/>
        <v>91</v>
      </c>
      <c r="O250" s="59">
        <f t="shared" si="19"/>
        <v>1</v>
      </c>
      <c r="P250" s="59">
        <f t="shared" si="19"/>
        <v>2554</v>
      </c>
      <c r="Q250" s="59">
        <f t="shared" si="19"/>
        <v>2551</v>
      </c>
      <c r="R250" s="59">
        <f t="shared" si="19"/>
        <v>3</v>
      </c>
    </row>
    <row r="251" spans="1:18" ht="19.5" customHeight="1">
      <c r="A251" s="64">
        <v>1</v>
      </c>
      <c r="B251" s="71" t="s">
        <v>386</v>
      </c>
      <c r="C251" s="159">
        <v>264</v>
      </c>
      <c r="D251" s="64"/>
      <c r="E251" s="71" t="s">
        <v>386</v>
      </c>
      <c r="F251" s="159">
        <v>264</v>
      </c>
      <c r="G251" s="66">
        <v>0</v>
      </c>
      <c r="H251" s="67">
        <v>0</v>
      </c>
      <c r="I251" s="67">
        <v>0</v>
      </c>
      <c r="J251" s="66">
        <v>0</v>
      </c>
      <c r="K251" s="69"/>
      <c r="L251" s="69"/>
      <c r="M251" s="66">
        <v>0</v>
      </c>
      <c r="N251" s="66">
        <v>0</v>
      </c>
      <c r="O251" s="66">
        <v>0</v>
      </c>
      <c r="P251" s="66">
        <v>0</v>
      </c>
      <c r="Q251" s="69">
        <v>0</v>
      </c>
      <c r="R251" s="66">
        <v>0</v>
      </c>
    </row>
    <row r="252" spans="4:18" ht="19.5" customHeight="1">
      <c r="D252" s="64">
        <v>1</v>
      </c>
      <c r="E252" s="89" t="s">
        <v>388</v>
      </c>
      <c r="F252" s="51"/>
      <c r="G252" s="66">
        <v>36</v>
      </c>
      <c r="H252" s="67">
        <v>35</v>
      </c>
      <c r="I252" s="67">
        <v>1</v>
      </c>
      <c r="J252" s="66">
        <v>31</v>
      </c>
      <c r="K252" s="69">
        <v>31</v>
      </c>
      <c r="L252" s="69"/>
      <c r="M252" s="66">
        <v>5</v>
      </c>
      <c r="N252" s="66">
        <v>4</v>
      </c>
      <c r="O252" s="66">
        <v>1</v>
      </c>
      <c r="P252" s="66">
        <v>35</v>
      </c>
      <c r="Q252" s="69">
        <v>34</v>
      </c>
      <c r="R252" s="66">
        <v>1</v>
      </c>
    </row>
    <row r="253" spans="1:18" ht="19.5" customHeight="1">
      <c r="A253" s="64">
        <v>2</v>
      </c>
      <c r="B253" s="65" t="s">
        <v>389</v>
      </c>
      <c r="C253" s="159">
        <v>2202</v>
      </c>
      <c r="D253" s="64">
        <v>2</v>
      </c>
      <c r="E253" s="65" t="s">
        <v>389</v>
      </c>
      <c r="F253" s="159">
        <v>2202</v>
      </c>
      <c r="G253" s="66">
        <v>2273</v>
      </c>
      <c r="H253" s="67">
        <v>2273</v>
      </c>
      <c r="I253" s="67">
        <v>0</v>
      </c>
      <c r="J253" s="66">
        <v>2202</v>
      </c>
      <c r="K253" s="88">
        <v>2202</v>
      </c>
      <c r="L253" s="88"/>
      <c r="M253" s="66">
        <v>71</v>
      </c>
      <c r="N253" s="66">
        <v>71</v>
      </c>
      <c r="O253" s="66">
        <v>0</v>
      </c>
      <c r="P253" s="66">
        <v>2273</v>
      </c>
      <c r="Q253" s="69">
        <v>2273</v>
      </c>
      <c r="R253" s="66">
        <v>0</v>
      </c>
    </row>
    <row r="254" spans="1:18" ht="19.5" customHeight="1">
      <c r="A254" s="64">
        <v>4</v>
      </c>
      <c r="B254" s="65" t="s">
        <v>390</v>
      </c>
      <c r="C254" s="159">
        <v>134</v>
      </c>
      <c r="D254" s="64">
        <v>3</v>
      </c>
      <c r="E254" s="65" t="s">
        <v>390</v>
      </c>
      <c r="F254" s="159">
        <v>134</v>
      </c>
      <c r="G254" s="66">
        <v>139</v>
      </c>
      <c r="H254" s="67">
        <v>139</v>
      </c>
      <c r="I254" s="67">
        <v>0</v>
      </c>
      <c r="J254" s="66">
        <v>131</v>
      </c>
      <c r="K254" s="69">
        <v>131</v>
      </c>
      <c r="L254" s="69"/>
      <c r="M254" s="66">
        <v>8</v>
      </c>
      <c r="N254" s="66">
        <v>8</v>
      </c>
      <c r="O254" s="66">
        <v>0</v>
      </c>
      <c r="P254" s="66">
        <v>139</v>
      </c>
      <c r="Q254" s="69">
        <v>139</v>
      </c>
      <c r="R254" s="66">
        <v>0</v>
      </c>
    </row>
    <row r="255" spans="1:18" ht="19.5" customHeight="1">
      <c r="A255" s="64">
        <v>5</v>
      </c>
      <c r="B255" s="65" t="s">
        <v>391</v>
      </c>
      <c r="C255" s="159">
        <v>65</v>
      </c>
      <c r="D255" s="64"/>
      <c r="E255" s="65" t="s">
        <v>391</v>
      </c>
      <c r="F255" s="159">
        <v>65</v>
      </c>
      <c r="G255" s="66">
        <v>0</v>
      </c>
      <c r="H255" s="67">
        <v>0</v>
      </c>
      <c r="I255" s="67">
        <v>0</v>
      </c>
      <c r="J255" s="66">
        <v>0</v>
      </c>
      <c r="K255" s="88"/>
      <c r="L255" s="88"/>
      <c r="M255" s="66">
        <v>0</v>
      </c>
      <c r="N255" s="66">
        <v>0</v>
      </c>
      <c r="O255" s="66">
        <v>0</v>
      </c>
      <c r="P255" s="66">
        <v>0</v>
      </c>
      <c r="Q255" s="69">
        <v>0</v>
      </c>
      <c r="R255" s="66">
        <v>0</v>
      </c>
    </row>
    <row r="256" spans="4:18" ht="19.5" customHeight="1">
      <c r="D256" s="64">
        <v>4</v>
      </c>
      <c r="E256" s="65" t="s">
        <v>392</v>
      </c>
      <c r="F256" s="51"/>
      <c r="G256" s="66">
        <v>43</v>
      </c>
      <c r="H256" s="67">
        <v>42</v>
      </c>
      <c r="I256" s="67">
        <v>1</v>
      </c>
      <c r="J256" s="66">
        <v>36</v>
      </c>
      <c r="K256" s="88">
        <v>35</v>
      </c>
      <c r="L256" s="88">
        <v>1</v>
      </c>
      <c r="M256" s="66">
        <v>7</v>
      </c>
      <c r="N256" s="66">
        <v>7</v>
      </c>
      <c r="O256" s="66">
        <v>0</v>
      </c>
      <c r="P256" s="66">
        <v>42</v>
      </c>
      <c r="Q256" s="69">
        <v>41</v>
      </c>
      <c r="R256" s="66">
        <v>1</v>
      </c>
    </row>
    <row r="257" spans="1:18" ht="19.5" customHeight="1">
      <c r="A257" s="64">
        <v>6</v>
      </c>
      <c r="B257" s="65" t="s">
        <v>393</v>
      </c>
      <c r="C257" s="159">
        <v>27</v>
      </c>
      <c r="D257" s="64">
        <v>5</v>
      </c>
      <c r="E257" s="65" t="s">
        <v>393</v>
      </c>
      <c r="F257" s="159">
        <v>27</v>
      </c>
      <c r="G257" s="66">
        <v>27</v>
      </c>
      <c r="H257" s="67">
        <v>26</v>
      </c>
      <c r="I257" s="67">
        <v>1</v>
      </c>
      <c r="J257" s="66">
        <v>28</v>
      </c>
      <c r="K257" s="88">
        <v>27</v>
      </c>
      <c r="L257" s="88">
        <v>1</v>
      </c>
      <c r="M257" s="66">
        <v>-1</v>
      </c>
      <c r="N257" s="66">
        <v>-1</v>
      </c>
      <c r="O257" s="66">
        <v>0</v>
      </c>
      <c r="P257" s="66">
        <v>27</v>
      </c>
      <c r="Q257" s="69">
        <v>26</v>
      </c>
      <c r="R257" s="66">
        <v>1</v>
      </c>
    </row>
    <row r="258" spans="1:18" ht="19.5" customHeight="1">
      <c r="A258" s="64">
        <v>8</v>
      </c>
      <c r="B258" s="65" t="s">
        <v>394</v>
      </c>
      <c r="C258" s="159">
        <v>34</v>
      </c>
      <c r="D258" s="64">
        <v>6</v>
      </c>
      <c r="E258" s="65" t="s">
        <v>394</v>
      </c>
      <c r="F258" s="159">
        <v>34</v>
      </c>
      <c r="G258" s="66">
        <v>40</v>
      </c>
      <c r="H258" s="67">
        <v>40</v>
      </c>
      <c r="I258" s="67">
        <v>0</v>
      </c>
      <c r="J258" s="66">
        <v>38</v>
      </c>
      <c r="K258" s="88">
        <v>38</v>
      </c>
      <c r="L258" s="88"/>
      <c r="M258" s="66">
        <v>2</v>
      </c>
      <c r="N258" s="66">
        <v>2</v>
      </c>
      <c r="O258" s="66">
        <v>0</v>
      </c>
      <c r="P258" s="66">
        <v>38</v>
      </c>
      <c r="Q258" s="69">
        <v>38</v>
      </c>
      <c r="R258" s="66">
        <v>0</v>
      </c>
    </row>
    <row r="259" spans="1:18" ht="19.5" customHeight="1">
      <c r="A259" s="62">
        <v>3</v>
      </c>
      <c r="B259" s="63" t="s">
        <v>395</v>
      </c>
      <c r="C259" s="159">
        <v>19801</v>
      </c>
      <c r="D259" s="62">
        <v>3</v>
      </c>
      <c r="E259" s="63" t="s">
        <v>395</v>
      </c>
      <c r="F259" s="159">
        <v>19801</v>
      </c>
      <c r="G259" s="59">
        <f aca="true" t="shared" si="20" ref="G259:R259">SUM(G260:G285)</f>
        <v>20354</v>
      </c>
      <c r="H259" s="59">
        <f t="shared" si="20"/>
        <v>20354</v>
      </c>
      <c r="I259" s="59">
        <f t="shared" si="20"/>
        <v>0</v>
      </c>
      <c r="J259" s="59">
        <f t="shared" si="20"/>
        <v>20021</v>
      </c>
      <c r="K259" s="59">
        <f t="shared" si="20"/>
        <v>20021</v>
      </c>
      <c r="L259" s="59">
        <f t="shared" si="20"/>
        <v>0</v>
      </c>
      <c r="M259" s="59">
        <f t="shared" si="20"/>
        <v>333</v>
      </c>
      <c r="N259" s="59">
        <f t="shared" si="20"/>
        <v>333</v>
      </c>
      <c r="O259" s="59">
        <f t="shared" si="20"/>
        <v>0</v>
      </c>
      <c r="P259" s="59">
        <f t="shared" si="20"/>
        <v>20295</v>
      </c>
      <c r="Q259" s="59">
        <f t="shared" si="20"/>
        <v>20295</v>
      </c>
      <c r="R259" s="59">
        <f t="shared" si="20"/>
        <v>0</v>
      </c>
    </row>
    <row r="260" spans="1:18" ht="25.5" customHeight="1">
      <c r="A260" s="64">
        <v>1</v>
      </c>
      <c r="B260" s="65" t="s">
        <v>59</v>
      </c>
      <c r="C260" s="159">
        <v>2256</v>
      </c>
      <c r="D260" s="64">
        <v>1</v>
      </c>
      <c r="E260" s="65" t="s">
        <v>59</v>
      </c>
      <c r="F260" s="159">
        <v>2256</v>
      </c>
      <c r="G260" s="66">
        <v>2269</v>
      </c>
      <c r="H260" s="67">
        <v>2269</v>
      </c>
      <c r="I260" s="67">
        <v>0</v>
      </c>
      <c r="J260" s="66">
        <v>2221</v>
      </c>
      <c r="K260" s="87">
        <v>2221</v>
      </c>
      <c r="L260" s="88"/>
      <c r="M260" s="66">
        <v>48</v>
      </c>
      <c r="N260" s="66">
        <v>48</v>
      </c>
      <c r="O260" s="66">
        <v>0</v>
      </c>
      <c r="P260" s="66">
        <v>2257</v>
      </c>
      <c r="Q260" s="69">
        <v>2257</v>
      </c>
      <c r="R260" s="66">
        <v>0</v>
      </c>
    </row>
    <row r="261" spans="4:18" ht="19.5" customHeight="1">
      <c r="D261" s="64"/>
      <c r="E261" s="65" t="s">
        <v>396</v>
      </c>
      <c r="F261" s="51"/>
      <c r="G261" s="66">
        <v>24</v>
      </c>
      <c r="H261" s="67">
        <v>24</v>
      </c>
      <c r="I261" s="67"/>
      <c r="J261" s="66">
        <v>22</v>
      </c>
      <c r="K261" s="87">
        <v>22</v>
      </c>
      <c r="L261" s="88"/>
      <c r="M261" s="66">
        <v>2</v>
      </c>
      <c r="N261" s="66">
        <v>2</v>
      </c>
      <c r="O261" s="66">
        <v>0</v>
      </c>
      <c r="P261" s="66">
        <v>24</v>
      </c>
      <c r="Q261" s="66">
        <v>24</v>
      </c>
      <c r="R261" s="66">
        <v>0</v>
      </c>
    </row>
    <row r="262" spans="1:18" ht="19.5" customHeight="1">
      <c r="A262" s="64">
        <v>2</v>
      </c>
      <c r="B262" s="65" t="s">
        <v>198</v>
      </c>
      <c r="C262" s="159">
        <v>755</v>
      </c>
      <c r="D262" s="64">
        <v>2</v>
      </c>
      <c r="E262" s="65" t="s">
        <v>198</v>
      </c>
      <c r="F262" s="159">
        <v>755</v>
      </c>
      <c r="G262" s="66">
        <v>782</v>
      </c>
      <c r="H262" s="67">
        <v>782</v>
      </c>
      <c r="I262" s="67">
        <v>0</v>
      </c>
      <c r="J262" s="66">
        <v>777</v>
      </c>
      <c r="K262" s="87">
        <v>777</v>
      </c>
      <c r="L262" s="88"/>
      <c r="M262" s="66">
        <v>5</v>
      </c>
      <c r="N262" s="66">
        <v>5</v>
      </c>
      <c r="O262" s="66">
        <v>0</v>
      </c>
      <c r="P262" s="66">
        <v>781</v>
      </c>
      <c r="Q262" s="66">
        <v>781</v>
      </c>
      <c r="R262" s="66">
        <v>0</v>
      </c>
    </row>
    <row r="263" spans="4:18" ht="19.5" customHeight="1">
      <c r="D263" s="64"/>
      <c r="E263" s="65" t="s">
        <v>397</v>
      </c>
      <c r="F263" s="51"/>
      <c r="G263" s="66">
        <v>26</v>
      </c>
      <c r="H263" s="67">
        <v>26</v>
      </c>
      <c r="I263" s="67"/>
      <c r="J263" s="66">
        <v>25</v>
      </c>
      <c r="K263" s="87">
        <v>25</v>
      </c>
      <c r="L263" s="88"/>
      <c r="M263" s="66">
        <v>1</v>
      </c>
      <c r="N263" s="66">
        <v>1</v>
      </c>
      <c r="O263" s="66">
        <v>0</v>
      </c>
      <c r="P263" s="66">
        <v>26</v>
      </c>
      <c r="Q263" s="66">
        <v>26</v>
      </c>
      <c r="R263" s="66">
        <v>0</v>
      </c>
    </row>
    <row r="264" spans="1:18" ht="19.5" customHeight="1">
      <c r="A264" s="64">
        <v>3</v>
      </c>
      <c r="B264" s="65" t="s">
        <v>56</v>
      </c>
      <c r="C264" s="159">
        <v>1182</v>
      </c>
      <c r="D264" s="64">
        <v>3</v>
      </c>
      <c r="E264" s="65" t="s">
        <v>56</v>
      </c>
      <c r="F264" s="159">
        <v>1182</v>
      </c>
      <c r="G264" s="66">
        <v>1182</v>
      </c>
      <c r="H264" s="67">
        <v>1182</v>
      </c>
      <c r="I264" s="67">
        <v>0</v>
      </c>
      <c r="J264" s="66">
        <v>1173</v>
      </c>
      <c r="K264" s="88">
        <v>1173</v>
      </c>
      <c r="L264" s="88"/>
      <c r="M264" s="66">
        <v>9</v>
      </c>
      <c r="N264" s="66">
        <v>9</v>
      </c>
      <c r="O264" s="66">
        <v>0</v>
      </c>
      <c r="P264" s="66">
        <v>1178</v>
      </c>
      <c r="Q264" s="66">
        <v>1178</v>
      </c>
      <c r="R264" s="66">
        <v>0</v>
      </c>
    </row>
    <row r="265" spans="4:18" ht="19.5" customHeight="1">
      <c r="D265" s="64"/>
      <c r="E265" s="65" t="s">
        <v>398</v>
      </c>
      <c r="F265" s="51"/>
      <c r="G265" s="66">
        <v>37</v>
      </c>
      <c r="H265" s="67">
        <v>37</v>
      </c>
      <c r="I265" s="67"/>
      <c r="J265" s="66">
        <v>36</v>
      </c>
      <c r="K265" s="87">
        <v>36</v>
      </c>
      <c r="L265" s="88"/>
      <c r="M265" s="66">
        <v>1</v>
      </c>
      <c r="N265" s="66">
        <v>1</v>
      </c>
      <c r="O265" s="66">
        <v>0</v>
      </c>
      <c r="P265" s="66">
        <v>37</v>
      </c>
      <c r="Q265" s="66">
        <v>37</v>
      </c>
      <c r="R265" s="66">
        <v>0</v>
      </c>
    </row>
    <row r="266" spans="1:18" ht="19.5" customHeight="1">
      <c r="A266" s="64">
        <v>4</v>
      </c>
      <c r="B266" s="65" t="s">
        <v>55</v>
      </c>
      <c r="C266" s="159">
        <v>1334</v>
      </c>
      <c r="D266" s="64">
        <v>4</v>
      </c>
      <c r="E266" s="65" t="s">
        <v>55</v>
      </c>
      <c r="F266" s="159">
        <v>1334</v>
      </c>
      <c r="G266" s="66">
        <v>1334</v>
      </c>
      <c r="H266" s="67">
        <v>1334</v>
      </c>
      <c r="I266" s="67">
        <v>0</v>
      </c>
      <c r="J266" s="66">
        <v>1334</v>
      </c>
      <c r="K266" s="88">
        <v>1334</v>
      </c>
      <c r="L266" s="88"/>
      <c r="M266" s="66">
        <v>0</v>
      </c>
      <c r="N266" s="66">
        <v>0</v>
      </c>
      <c r="O266" s="66">
        <v>0</v>
      </c>
      <c r="P266" s="66">
        <v>1330</v>
      </c>
      <c r="Q266" s="66">
        <v>1330</v>
      </c>
      <c r="R266" s="66">
        <v>0</v>
      </c>
    </row>
    <row r="267" spans="4:18" ht="19.5" customHeight="1">
      <c r="D267" s="64"/>
      <c r="E267" s="65" t="s">
        <v>399</v>
      </c>
      <c r="F267" s="51"/>
      <c r="G267" s="66">
        <v>33</v>
      </c>
      <c r="H267" s="67">
        <v>33</v>
      </c>
      <c r="I267" s="67"/>
      <c r="J267" s="66">
        <v>31</v>
      </c>
      <c r="K267" s="87">
        <v>31</v>
      </c>
      <c r="L267" s="88"/>
      <c r="M267" s="66">
        <v>2</v>
      </c>
      <c r="N267" s="66">
        <v>2</v>
      </c>
      <c r="O267" s="66">
        <v>0</v>
      </c>
      <c r="P267" s="66">
        <v>33</v>
      </c>
      <c r="Q267" s="66">
        <v>33</v>
      </c>
      <c r="R267" s="66">
        <v>0</v>
      </c>
    </row>
    <row r="268" spans="1:18" ht="19.5" customHeight="1">
      <c r="A268" s="64">
        <v>5</v>
      </c>
      <c r="B268" s="65" t="s">
        <v>62</v>
      </c>
      <c r="C268" s="159">
        <v>1600</v>
      </c>
      <c r="D268" s="64">
        <v>5</v>
      </c>
      <c r="E268" s="65" t="s">
        <v>62</v>
      </c>
      <c r="F268" s="159">
        <v>1600</v>
      </c>
      <c r="G268" s="66">
        <v>1612</v>
      </c>
      <c r="H268" s="67">
        <v>1612</v>
      </c>
      <c r="I268" s="67">
        <v>0</v>
      </c>
      <c r="J268" s="66">
        <v>1581</v>
      </c>
      <c r="K268" s="87">
        <v>1581</v>
      </c>
      <c r="L268" s="88"/>
      <c r="M268" s="66">
        <v>31</v>
      </c>
      <c r="N268" s="66">
        <v>31</v>
      </c>
      <c r="O268" s="66">
        <v>0</v>
      </c>
      <c r="P268" s="66">
        <v>1599</v>
      </c>
      <c r="Q268" s="66">
        <v>1599</v>
      </c>
      <c r="R268" s="66">
        <v>0</v>
      </c>
    </row>
    <row r="269" spans="4:18" ht="19.5" customHeight="1">
      <c r="D269" s="64"/>
      <c r="E269" s="65" t="s">
        <v>400</v>
      </c>
      <c r="F269" s="51"/>
      <c r="G269" s="66">
        <v>28</v>
      </c>
      <c r="H269" s="67">
        <v>28</v>
      </c>
      <c r="I269" s="67"/>
      <c r="J269" s="66">
        <v>26</v>
      </c>
      <c r="K269" s="87">
        <v>26</v>
      </c>
      <c r="L269" s="88"/>
      <c r="M269" s="66">
        <v>2</v>
      </c>
      <c r="N269" s="66">
        <v>2</v>
      </c>
      <c r="O269" s="66">
        <v>0</v>
      </c>
      <c r="P269" s="66">
        <v>28</v>
      </c>
      <c r="Q269" s="66">
        <v>28</v>
      </c>
      <c r="R269" s="66">
        <v>0</v>
      </c>
    </row>
    <row r="270" spans="1:18" ht="19.5" customHeight="1">
      <c r="A270" s="64">
        <v>6</v>
      </c>
      <c r="B270" s="65" t="s">
        <v>58</v>
      </c>
      <c r="C270" s="159">
        <v>1592</v>
      </c>
      <c r="D270" s="64">
        <v>6</v>
      </c>
      <c r="E270" s="65" t="s">
        <v>58</v>
      </c>
      <c r="F270" s="159">
        <v>1592</v>
      </c>
      <c r="G270" s="66">
        <v>1607</v>
      </c>
      <c r="H270" s="67">
        <v>1607</v>
      </c>
      <c r="I270" s="67">
        <v>0</v>
      </c>
      <c r="J270" s="66">
        <v>1550</v>
      </c>
      <c r="K270" s="87">
        <v>1550</v>
      </c>
      <c r="L270" s="88"/>
      <c r="M270" s="66">
        <v>57</v>
      </c>
      <c r="N270" s="66">
        <v>57</v>
      </c>
      <c r="O270" s="66">
        <v>0</v>
      </c>
      <c r="P270" s="66">
        <v>1603</v>
      </c>
      <c r="Q270" s="66">
        <v>1603</v>
      </c>
      <c r="R270" s="66">
        <v>0</v>
      </c>
    </row>
    <row r="271" spans="4:18" ht="19.5" customHeight="1">
      <c r="D271" s="64"/>
      <c r="E271" s="65" t="s">
        <v>401</v>
      </c>
      <c r="F271" s="51"/>
      <c r="G271" s="66">
        <v>22</v>
      </c>
      <c r="H271" s="67">
        <v>22</v>
      </c>
      <c r="I271" s="67"/>
      <c r="J271" s="66">
        <v>21</v>
      </c>
      <c r="K271" s="87">
        <v>21</v>
      </c>
      <c r="L271" s="88"/>
      <c r="M271" s="66">
        <v>1</v>
      </c>
      <c r="N271" s="66">
        <v>1</v>
      </c>
      <c r="O271" s="66">
        <v>0</v>
      </c>
      <c r="P271" s="66">
        <v>22</v>
      </c>
      <c r="Q271" s="66">
        <v>22</v>
      </c>
      <c r="R271" s="66">
        <v>0</v>
      </c>
    </row>
    <row r="272" spans="1:18" ht="19.5" customHeight="1">
      <c r="A272" s="64">
        <v>7</v>
      </c>
      <c r="B272" s="65" t="s">
        <v>52</v>
      </c>
      <c r="C272" s="159">
        <v>1917</v>
      </c>
      <c r="D272" s="64">
        <v>7</v>
      </c>
      <c r="E272" s="65" t="s">
        <v>52</v>
      </c>
      <c r="F272" s="159">
        <v>1917</v>
      </c>
      <c r="G272" s="66">
        <v>1959</v>
      </c>
      <c r="H272" s="67">
        <v>1959</v>
      </c>
      <c r="I272" s="67">
        <v>0</v>
      </c>
      <c r="J272" s="66">
        <v>1891</v>
      </c>
      <c r="K272" s="87">
        <v>1891</v>
      </c>
      <c r="L272" s="88"/>
      <c r="M272" s="66">
        <v>68</v>
      </c>
      <c r="N272" s="66">
        <v>68</v>
      </c>
      <c r="O272" s="66">
        <v>0</v>
      </c>
      <c r="P272" s="66">
        <v>1954</v>
      </c>
      <c r="Q272" s="66">
        <v>1954</v>
      </c>
      <c r="R272" s="66">
        <v>0</v>
      </c>
    </row>
    <row r="273" spans="4:18" ht="19.5" customHeight="1">
      <c r="D273" s="64"/>
      <c r="E273" s="65" t="s">
        <v>402</v>
      </c>
      <c r="F273" s="51"/>
      <c r="G273" s="66">
        <v>31</v>
      </c>
      <c r="H273" s="67">
        <v>31</v>
      </c>
      <c r="I273" s="67"/>
      <c r="J273" s="66">
        <v>28</v>
      </c>
      <c r="K273" s="87">
        <v>28</v>
      </c>
      <c r="L273" s="88"/>
      <c r="M273" s="66">
        <v>3</v>
      </c>
      <c r="N273" s="66">
        <v>3</v>
      </c>
      <c r="O273" s="66">
        <v>0</v>
      </c>
      <c r="P273" s="66">
        <v>31</v>
      </c>
      <c r="Q273" s="66">
        <v>31</v>
      </c>
      <c r="R273" s="66">
        <v>0</v>
      </c>
    </row>
    <row r="274" spans="1:18" ht="19.5" customHeight="1">
      <c r="A274" s="64">
        <v>8</v>
      </c>
      <c r="B274" s="65" t="s">
        <v>53</v>
      </c>
      <c r="C274" s="159">
        <v>1425</v>
      </c>
      <c r="D274" s="64">
        <v>8</v>
      </c>
      <c r="E274" s="65" t="s">
        <v>53</v>
      </c>
      <c r="F274" s="159">
        <v>1425</v>
      </c>
      <c r="G274" s="66">
        <v>1425</v>
      </c>
      <c r="H274" s="67">
        <v>1425</v>
      </c>
      <c r="I274" s="67">
        <v>0</v>
      </c>
      <c r="J274" s="66">
        <v>1419</v>
      </c>
      <c r="K274" s="88">
        <v>1419</v>
      </c>
      <c r="L274" s="88"/>
      <c r="M274" s="66">
        <v>6</v>
      </c>
      <c r="N274" s="66">
        <v>6</v>
      </c>
      <c r="O274" s="66">
        <v>0</v>
      </c>
      <c r="P274" s="66">
        <v>1425</v>
      </c>
      <c r="Q274" s="66">
        <v>1425</v>
      </c>
      <c r="R274" s="66">
        <v>0</v>
      </c>
    </row>
    <row r="275" spans="4:18" ht="19.5" customHeight="1">
      <c r="D275" s="64"/>
      <c r="E275" s="65" t="s">
        <v>403</v>
      </c>
      <c r="F275" s="51"/>
      <c r="G275" s="66">
        <v>23</v>
      </c>
      <c r="H275" s="67">
        <v>23</v>
      </c>
      <c r="I275" s="67"/>
      <c r="J275" s="66">
        <v>22</v>
      </c>
      <c r="K275" s="87">
        <v>22</v>
      </c>
      <c r="L275" s="88"/>
      <c r="M275" s="66">
        <v>1</v>
      </c>
      <c r="N275" s="66">
        <v>1</v>
      </c>
      <c r="O275" s="66">
        <v>0</v>
      </c>
      <c r="P275" s="66">
        <v>23</v>
      </c>
      <c r="Q275" s="66">
        <v>23</v>
      </c>
      <c r="R275" s="66">
        <v>0</v>
      </c>
    </row>
    <row r="276" spans="1:18" ht="19.5" customHeight="1">
      <c r="A276" s="64">
        <v>9</v>
      </c>
      <c r="B276" s="65" t="s">
        <v>54</v>
      </c>
      <c r="C276" s="159">
        <v>1240</v>
      </c>
      <c r="D276" s="64">
        <v>9</v>
      </c>
      <c r="E276" s="65" t="s">
        <v>404</v>
      </c>
      <c r="F276" s="159">
        <v>1240</v>
      </c>
      <c r="G276" s="66">
        <v>1265</v>
      </c>
      <c r="H276" s="67">
        <v>1265</v>
      </c>
      <c r="I276" s="67">
        <v>0</v>
      </c>
      <c r="J276" s="66">
        <v>1247</v>
      </c>
      <c r="K276" s="69">
        <v>1247</v>
      </c>
      <c r="L276" s="59"/>
      <c r="M276" s="66">
        <v>18</v>
      </c>
      <c r="N276" s="66">
        <v>18</v>
      </c>
      <c r="O276" s="66">
        <v>0</v>
      </c>
      <c r="P276" s="66">
        <v>1259</v>
      </c>
      <c r="Q276" s="66">
        <v>1259</v>
      </c>
      <c r="R276" s="66">
        <v>0</v>
      </c>
    </row>
    <row r="277" spans="4:18" ht="19.5" customHeight="1">
      <c r="D277" s="64"/>
      <c r="E277" s="65" t="s">
        <v>405</v>
      </c>
      <c r="F277" s="51"/>
      <c r="G277" s="66">
        <v>27</v>
      </c>
      <c r="H277" s="67">
        <v>27</v>
      </c>
      <c r="I277" s="67"/>
      <c r="J277" s="66">
        <v>27</v>
      </c>
      <c r="K277" s="66">
        <v>27</v>
      </c>
      <c r="L277" s="59"/>
      <c r="M277" s="66">
        <v>0</v>
      </c>
      <c r="N277" s="66">
        <v>0</v>
      </c>
      <c r="O277" s="66">
        <v>0</v>
      </c>
      <c r="P277" s="66">
        <v>27</v>
      </c>
      <c r="Q277" s="66">
        <v>27</v>
      </c>
      <c r="R277" s="66">
        <v>0</v>
      </c>
    </row>
    <row r="278" spans="1:18" ht="19.5" customHeight="1">
      <c r="A278" s="64">
        <v>10</v>
      </c>
      <c r="B278" s="65" t="s">
        <v>60</v>
      </c>
      <c r="C278" s="159">
        <v>2277</v>
      </c>
      <c r="D278" s="64">
        <v>10</v>
      </c>
      <c r="E278" s="65" t="s">
        <v>60</v>
      </c>
      <c r="F278" s="159">
        <v>2277</v>
      </c>
      <c r="G278" s="66">
        <v>2290</v>
      </c>
      <c r="H278" s="67">
        <v>2290</v>
      </c>
      <c r="I278" s="67">
        <v>0</v>
      </c>
      <c r="J278" s="66">
        <v>2290</v>
      </c>
      <c r="K278" s="88">
        <v>2290</v>
      </c>
      <c r="L278" s="88"/>
      <c r="M278" s="66">
        <v>0</v>
      </c>
      <c r="N278" s="66">
        <v>0</v>
      </c>
      <c r="O278" s="66">
        <v>0</v>
      </c>
      <c r="P278" s="66">
        <v>2288</v>
      </c>
      <c r="Q278" s="66">
        <v>2288</v>
      </c>
      <c r="R278" s="66">
        <v>0</v>
      </c>
    </row>
    <row r="279" spans="4:18" ht="19.5" customHeight="1">
      <c r="D279" s="64"/>
      <c r="E279" s="65" t="s">
        <v>406</v>
      </c>
      <c r="F279" s="51"/>
      <c r="G279" s="66">
        <v>23</v>
      </c>
      <c r="H279" s="67">
        <v>23</v>
      </c>
      <c r="I279" s="67"/>
      <c r="J279" s="66">
        <v>23</v>
      </c>
      <c r="K279" s="88">
        <v>23</v>
      </c>
      <c r="L279" s="88"/>
      <c r="M279" s="66">
        <v>0</v>
      </c>
      <c r="N279" s="66">
        <v>0</v>
      </c>
      <c r="O279" s="66">
        <v>0</v>
      </c>
      <c r="P279" s="66">
        <v>23</v>
      </c>
      <c r="Q279" s="66">
        <v>23</v>
      </c>
      <c r="R279" s="66">
        <v>0</v>
      </c>
    </row>
    <row r="280" spans="1:18" ht="19.5" customHeight="1">
      <c r="A280" s="64">
        <v>11</v>
      </c>
      <c r="B280" s="65" t="s">
        <v>70</v>
      </c>
      <c r="C280" s="159">
        <v>1542</v>
      </c>
      <c r="D280" s="64">
        <v>11</v>
      </c>
      <c r="E280" s="65" t="s">
        <v>70</v>
      </c>
      <c r="F280" s="159">
        <v>1542</v>
      </c>
      <c r="G280" s="66">
        <v>1586</v>
      </c>
      <c r="H280" s="67">
        <v>1586</v>
      </c>
      <c r="I280" s="67">
        <v>0</v>
      </c>
      <c r="J280" s="66">
        <v>1585</v>
      </c>
      <c r="K280" s="88">
        <v>1585</v>
      </c>
      <c r="L280" s="69"/>
      <c r="M280" s="66">
        <v>1</v>
      </c>
      <c r="N280" s="66">
        <v>1</v>
      </c>
      <c r="O280" s="66">
        <v>0</v>
      </c>
      <c r="P280" s="66">
        <v>1586</v>
      </c>
      <c r="Q280" s="66">
        <v>1586</v>
      </c>
      <c r="R280" s="66">
        <v>0</v>
      </c>
    </row>
    <row r="281" spans="4:18" ht="19.5" customHeight="1">
      <c r="D281" s="64"/>
      <c r="E281" s="65" t="s">
        <v>407</v>
      </c>
      <c r="F281" s="51"/>
      <c r="G281" s="66">
        <v>19</v>
      </c>
      <c r="H281" s="67">
        <v>19</v>
      </c>
      <c r="I281" s="67"/>
      <c r="J281" s="66">
        <v>17</v>
      </c>
      <c r="K281" s="87">
        <v>17</v>
      </c>
      <c r="L281" s="69"/>
      <c r="M281" s="66">
        <v>2</v>
      </c>
      <c r="N281" s="66">
        <v>2</v>
      </c>
      <c r="O281" s="66">
        <v>0</v>
      </c>
      <c r="P281" s="66">
        <v>19</v>
      </c>
      <c r="Q281" s="66">
        <v>19</v>
      </c>
      <c r="R281" s="66">
        <v>0</v>
      </c>
    </row>
    <row r="282" spans="1:18" ht="19.5" customHeight="1">
      <c r="A282" s="64">
        <v>12</v>
      </c>
      <c r="B282" s="65" t="s">
        <v>61</v>
      </c>
      <c r="C282" s="159">
        <v>1187</v>
      </c>
      <c r="D282" s="64">
        <v>12</v>
      </c>
      <c r="E282" s="65" t="s">
        <v>61</v>
      </c>
      <c r="F282" s="159">
        <v>1187</v>
      </c>
      <c r="G282" s="66">
        <v>1193</v>
      </c>
      <c r="H282" s="67">
        <v>1193</v>
      </c>
      <c r="I282" s="67">
        <v>0</v>
      </c>
      <c r="J282" s="66">
        <v>1164</v>
      </c>
      <c r="K282" s="87">
        <v>1164</v>
      </c>
      <c r="L282" s="69"/>
      <c r="M282" s="66">
        <v>29</v>
      </c>
      <c r="N282" s="66">
        <v>29</v>
      </c>
      <c r="O282" s="66">
        <v>0</v>
      </c>
      <c r="P282" s="66">
        <v>1187</v>
      </c>
      <c r="Q282" s="66">
        <v>1187</v>
      </c>
      <c r="R282" s="66">
        <v>0</v>
      </c>
    </row>
    <row r="283" spans="4:18" ht="19.5" customHeight="1">
      <c r="D283" s="64"/>
      <c r="E283" s="65" t="s">
        <v>408</v>
      </c>
      <c r="F283" s="51"/>
      <c r="G283" s="66">
        <v>22</v>
      </c>
      <c r="H283" s="67">
        <v>22</v>
      </c>
      <c r="I283" s="67"/>
      <c r="J283" s="66">
        <v>21</v>
      </c>
      <c r="K283" s="87">
        <v>21</v>
      </c>
      <c r="L283" s="69"/>
      <c r="M283" s="66">
        <v>1</v>
      </c>
      <c r="N283" s="66">
        <v>1</v>
      </c>
      <c r="O283" s="66">
        <v>0</v>
      </c>
      <c r="P283" s="66">
        <v>22</v>
      </c>
      <c r="Q283" s="66">
        <v>22</v>
      </c>
      <c r="R283" s="66">
        <v>0</v>
      </c>
    </row>
    <row r="284" spans="1:18" ht="19.5" customHeight="1">
      <c r="A284" s="64">
        <v>13</v>
      </c>
      <c r="B284" s="65" t="s">
        <v>66</v>
      </c>
      <c r="C284" s="159">
        <v>1494</v>
      </c>
      <c r="D284" s="64">
        <v>13</v>
      </c>
      <c r="E284" s="65" t="s">
        <v>66</v>
      </c>
      <c r="F284" s="159">
        <v>1494</v>
      </c>
      <c r="G284" s="66">
        <v>1520</v>
      </c>
      <c r="H284" s="67">
        <v>1520</v>
      </c>
      <c r="I284" s="67">
        <v>0</v>
      </c>
      <c r="J284" s="66">
        <v>1478</v>
      </c>
      <c r="K284" s="90">
        <v>1478</v>
      </c>
      <c r="L284" s="91"/>
      <c r="M284" s="66">
        <v>42</v>
      </c>
      <c r="N284" s="66">
        <v>42</v>
      </c>
      <c r="O284" s="66">
        <v>0</v>
      </c>
      <c r="P284" s="66">
        <v>1518</v>
      </c>
      <c r="Q284" s="66">
        <v>1518</v>
      </c>
      <c r="R284" s="66">
        <v>0</v>
      </c>
    </row>
    <row r="285" spans="4:18" ht="19.5" customHeight="1">
      <c r="D285" s="64"/>
      <c r="E285" s="65" t="s">
        <v>409</v>
      </c>
      <c r="F285" s="51"/>
      <c r="G285" s="66">
        <v>15</v>
      </c>
      <c r="H285" s="67">
        <v>15</v>
      </c>
      <c r="I285" s="67"/>
      <c r="J285" s="66">
        <v>12</v>
      </c>
      <c r="K285" s="90">
        <v>12</v>
      </c>
      <c r="L285" s="91"/>
      <c r="M285" s="66">
        <v>3</v>
      </c>
      <c r="N285" s="66">
        <v>3</v>
      </c>
      <c r="O285" s="66">
        <v>0</v>
      </c>
      <c r="P285" s="66">
        <v>15</v>
      </c>
      <c r="Q285" s="66">
        <v>15</v>
      </c>
      <c r="R285" s="66">
        <v>0</v>
      </c>
    </row>
    <row r="286" spans="1:18" ht="19.5" customHeight="1">
      <c r="A286" s="62">
        <v>4</v>
      </c>
      <c r="B286" s="63" t="s">
        <v>410</v>
      </c>
      <c r="C286" s="159">
        <v>395</v>
      </c>
      <c r="D286" s="62">
        <v>4</v>
      </c>
      <c r="E286" s="63" t="s">
        <v>410</v>
      </c>
      <c r="F286" s="159">
        <v>395</v>
      </c>
      <c r="G286" s="59">
        <f aca="true" t="shared" si="21" ref="G286:R286">SUM(G287:G307)</f>
        <v>326</v>
      </c>
      <c r="H286" s="59">
        <f t="shared" si="21"/>
        <v>325</v>
      </c>
      <c r="I286" s="59">
        <f t="shared" si="21"/>
        <v>1</v>
      </c>
      <c r="J286" s="59">
        <f t="shared" si="21"/>
        <v>315</v>
      </c>
      <c r="K286" s="59">
        <f t="shared" si="21"/>
        <v>314</v>
      </c>
      <c r="L286" s="59">
        <f t="shared" si="21"/>
        <v>1</v>
      </c>
      <c r="M286" s="59">
        <f t="shared" si="21"/>
        <v>11</v>
      </c>
      <c r="N286" s="59">
        <f t="shared" si="21"/>
        <v>11</v>
      </c>
      <c r="O286" s="59">
        <f t="shared" si="21"/>
        <v>0</v>
      </c>
      <c r="P286" s="59">
        <f t="shared" si="21"/>
        <v>326</v>
      </c>
      <c r="Q286" s="59">
        <f t="shared" si="21"/>
        <v>325</v>
      </c>
      <c r="R286" s="59">
        <f t="shared" si="21"/>
        <v>1</v>
      </c>
    </row>
    <row r="287" spans="1:18" ht="19.5" customHeight="1">
      <c r="A287" s="64">
        <v>1</v>
      </c>
      <c r="B287" s="65" t="s">
        <v>411</v>
      </c>
      <c r="C287" s="159">
        <v>49</v>
      </c>
      <c r="D287" s="64">
        <v>1</v>
      </c>
      <c r="E287" s="65" t="s">
        <v>411</v>
      </c>
      <c r="F287" s="159">
        <v>49</v>
      </c>
      <c r="G287" s="66">
        <v>50</v>
      </c>
      <c r="H287" s="67">
        <v>50</v>
      </c>
      <c r="I287" s="67">
        <v>0</v>
      </c>
      <c r="J287" s="66">
        <v>47</v>
      </c>
      <c r="K287" s="90">
        <v>47</v>
      </c>
      <c r="L287" s="91"/>
      <c r="M287" s="66">
        <v>3</v>
      </c>
      <c r="N287" s="66">
        <v>3</v>
      </c>
      <c r="O287" s="66">
        <v>0</v>
      </c>
      <c r="P287" s="66">
        <v>50</v>
      </c>
      <c r="Q287" s="66">
        <v>50</v>
      </c>
      <c r="R287" s="66">
        <v>0</v>
      </c>
    </row>
    <row r="288" spans="1:18" ht="19.5" customHeight="1">
      <c r="A288" s="64">
        <v>2</v>
      </c>
      <c r="B288" s="65" t="s">
        <v>412</v>
      </c>
      <c r="C288" s="159">
        <v>52</v>
      </c>
      <c r="D288" s="64">
        <v>2</v>
      </c>
      <c r="E288" s="65" t="s">
        <v>412</v>
      </c>
      <c r="F288" s="159">
        <v>52</v>
      </c>
      <c r="G288" s="66">
        <v>52</v>
      </c>
      <c r="H288" s="67">
        <v>52</v>
      </c>
      <c r="I288" s="67">
        <v>0</v>
      </c>
      <c r="J288" s="66">
        <v>52</v>
      </c>
      <c r="K288" s="90">
        <v>52</v>
      </c>
      <c r="L288" s="91"/>
      <c r="M288" s="66">
        <v>0</v>
      </c>
      <c r="N288" s="66">
        <v>0</v>
      </c>
      <c r="O288" s="66">
        <v>0</v>
      </c>
      <c r="P288" s="66">
        <v>52</v>
      </c>
      <c r="Q288" s="66">
        <v>52</v>
      </c>
      <c r="R288" s="66">
        <v>0</v>
      </c>
    </row>
    <row r="289" spans="1:18" ht="19.5" customHeight="1">
      <c r="A289" s="64">
        <v>3</v>
      </c>
      <c r="B289" s="65" t="s">
        <v>483</v>
      </c>
      <c r="C289" s="159">
        <v>35</v>
      </c>
      <c r="D289" s="64">
        <v>3</v>
      </c>
      <c r="E289" s="65" t="s">
        <v>413</v>
      </c>
      <c r="F289" s="159">
        <v>35</v>
      </c>
      <c r="G289" s="66">
        <v>38</v>
      </c>
      <c r="H289" s="67">
        <v>37</v>
      </c>
      <c r="I289" s="67">
        <v>1</v>
      </c>
      <c r="J289" s="66">
        <v>37</v>
      </c>
      <c r="K289" s="92">
        <v>36</v>
      </c>
      <c r="L289" s="92">
        <v>1</v>
      </c>
      <c r="M289" s="66">
        <v>1</v>
      </c>
      <c r="N289" s="66">
        <v>1</v>
      </c>
      <c r="O289" s="66">
        <v>0</v>
      </c>
      <c r="P289" s="66">
        <v>38</v>
      </c>
      <c r="Q289" s="66">
        <v>37</v>
      </c>
      <c r="R289" s="66">
        <v>1</v>
      </c>
    </row>
    <row r="290" spans="1:18" ht="19.5" customHeight="1">
      <c r="A290" s="64">
        <v>4</v>
      </c>
      <c r="B290" s="65" t="s">
        <v>414</v>
      </c>
      <c r="C290" s="159">
        <v>37</v>
      </c>
      <c r="D290" s="64">
        <v>4</v>
      </c>
      <c r="E290" s="65" t="s">
        <v>414</v>
      </c>
      <c r="F290" s="159">
        <v>37</v>
      </c>
      <c r="G290" s="66">
        <v>37</v>
      </c>
      <c r="H290" s="67">
        <v>37</v>
      </c>
      <c r="I290" s="67">
        <v>0</v>
      </c>
      <c r="J290" s="66">
        <v>36</v>
      </c>
      <c r="K290" s="92">
        <v>36</v>
      </c>
      <c r="L290" s="93"/>
      <c r="M290" s="66">
        <v>1</v>
      </c>
      <c r="N290" s="66">
        <v>1</v>
      </c>
      <c r="O290" s="66">
        <v>0</v>
      </c>
      <c r="P290" s="66">
        <v>37</v>
      </c>
      <c r="Q290" s="66">
        <v>37</v>
      </c>
      <c r="R290" s="66">
        <v>0</v>
      </c>
    </row>
    <row r="291" spans="1:18" ht="19.5" customHeight="1">
      <c r="A291" s="64">
        <v>5</v>
      </c>
      <c r="B291" s="65" t="s">
        <v>415</v>
      </c>
      <c r="C291" s="159">
        <v>24</v>
      </c>
      <c r="D291" s="64">
        <v>5</v>
      </c>
      <c r="E291" s="65" t="s">
        <v>415</v>
      </c>
      <c r="F291" s="159">
        <v>24</v>
      </c>
      <c r="G291" s="66">
        <v>25</v>
      </c>
      <c r="H291" s="67">
        <v>25</v>
      </c>
      <c r="I291" s="67">
        <v>0</v>
      </c>
      <c r="J291" s="66">
        <v>25</v>
      </c>
      <c r="K291" s="92">
        <v>25</v>
      </c>
      <c r="L291" s="93"/>
      <c r="M291" s="66">
        <v>0</v>
      </c>
      <c r="N291" s="66">
        <v>0</v>
      </c>
      <c r="O291" s="66">
        <v>0</v>
      </c>
      <c r="P291" s="66">
        <v>25</v>
      </c>
      <c r="Q291" s="66">
        <v>25</v>
      </c>
      <c r="R291" s="66">
        <v>0</v>
      </c>
    </row>
    <row r="292" spans="1:18" ht="19.5" customHeight="1">
      <c r="A292" s="64">
        <v>6</v>
      </c>
      <c r="B292" s="65" t="s">
        <v>416</v>
      </c>
      <c r="C292" s="159">
        <v>10</v>
      </c>
      <c r="D292" s="64">
        <v>6</v>
      </c>
      <c r="E292" s="65" t="s">
        <v>416</v>
      </c>
      <c r="F292" s="159">
        <v>10</v>
      </c>
      <c r="G292" s="66">
        <v>0</v>
      </c>
      <c r="H292" s="67">
        <v>0</v>
      </c>
      <c r="I292" s="67">
        <v>0</v>
      </c>
      <c r="J292" s="66">
        <v>0</v>
      </c>
      <c r="K292" s="93"/>
      <c r="L292" s="93"/>
      <c r="M292" s="66">
        <v>0</v>
      </c>
      <c r="N292" s="66">
        <v>0</v>
      </c>
      <c r="O292" s="66">
        <v>0</v>
      </c>
      <c r="P292" s="66">
        <v>0</v>
      </c>
      <c r="Q292" s="69">
        <v>0</v>
      </c>
      <c r="R292" s="66">
        <v>0</v>
      </c>
    </row>
    <row r="293" spans="1:18" ht="19.5" customHeight="1">
      <c r="A293" s="64">
        <v>7</v>
      </c>
      <c r="B293" s="65" t="s">
        <v>417</v>
      </c>
      <c r="C293" s="159">
        <v>10</v>
      </c>
      <c r="D293" s="64">
        <v>7</v>
      </c>
      <c r="E293" s="65" t="s">
        <v>417</v>
      </c>
      <c r="F293" s="159">
        <v>10</v>
      </c>
      <c r="G293" s="66">
        <v>0</v>
      </c>
      <c r="H293" s="67">
        <v>0</v>
      </c>
      <c r="I293" s="67">
        <v>0</v>
      </c>
      <c r="J293" s="66">
        <v>0</v>
      </c>
      <c r="K293" s="93"/>
      <c r="L293" s="93"/>
      <c r="M293" s="66">
        <v>0</v>
      </c>
      <c r="N293" s="66">
        <v>0</v>
      </c>
      <c r="O293" s="66">
        <v>0</v>
      </c>
      <c r="P293" s="66">
        <v>0</v>
      </c>
      <c r="Q293" s="69">
        <v>0</v>
      </c>
      <c r="R293" s="66">
        <v>0</v>
      </c>
    </row>
    <row r="294" spans="1:18" ht="19.5" customHeight="1">
      <c r="A294" s="64">
        <v>8</v>
      </c>
      <c r="B294" s="65" t="s">
        <v>418</v>
      </c>
      <c r="C294" s="159">
        <v>10</v>
      </c>
      <c r="D294" s="64">
        <v>8</v>
      </c>
      <c r="E294" s="65" t="s">
        <v>418</v>
      </c>
      <c r="F294" s="159">
        <v>10</v>
      </c>
      <c r="G294" s="66">
        <v>0</v>
      </c>
      <c r="H294" s="67">
        <v>0</v>
      </c>
      <c r="I294" s="67">
        <v>0</v>
      </c>
      <c r="J294" s="66">
        <v>0</v>
      </c>
      <c r="K294" s="93"/>
      <c r="L294" s="93"/>
      <c r="M294" s="66">
        <v>0</v>
      </c>
      <c r="N294" s="66">
        <v>0</v>
      </c>
      <c r="O294" s="66">
        <v>0</v>
      </c>
      <c r="P294" s="66">
        <v>0</v>
      </c>
      <c r="Q294" s="69">
        <v>0</v>
      </c>
      <c r="R294" s="66">
        <v>0</v>
      </c>
    </row>
    <row r="295" spans="1:18" ht="19.5" customHeight="1">
      <c r="A295" s="64">
        <v>9</v>
      </c>
      <c r="B295" s="65" t="s">
        <v>419</v>
      </c>
      <c r="C295" s="159">
        <v>12</v>
      </c>
      <c r="D295" s="64">
        <v>9</v>
      </c>
      <c r="E295" s="65" t="s">
        <v>419</v>
      </c>
      <c r="F295" s="159">
        <v>12</v>
      </c>
      <c r="G295" s="66">
        <v>0</v>
      </c>
      <c r="H295" s="67">
        <v>0</v>
      </c>
      <c r="I295" s="67">
        <v>0</v>
      </c>
      <c r="J295" s="66">
        <v>0</v>
      </c>
      <c r="K295" s="93"/>
      <c r="L295" s="93"/>
      <c r="M295" s="66">
        <v>0</v>
      </c>
      <c r="N295" s="66">
        <v>0</v>
      </c>
      <c r="O295" s="66">
        <v>0</v>
      </c>
      <c r="P295" s="66">
        <v>0</v>
      </c>
      <c r="Q295" s="69">
        <v>0</v>
      </c>
      <c r="R295" s="66">
        <v>0</v>
      </c>
    </row>
    <row r="296" spans="1:18" ht="19.5" customHeight="1">
      <c r="A296" s="64">
        <v>10</v>
      </c>
      <c r="B296" s="65" t="s">
        <v>420</v>
      </c>
      <c r="C296" s="159">
        <v>10</v>
      </c>
      <c r="D296" s="64">
        <v>10</v>
      </c>
      <c r="E296" s="65" t="s">
        <v>420</v>
      </c>
      <c r="F296" s="159">
        <v>10</v>
      </c>
      <c r="G296" s="66">
        <v>0</v>
      </c>
      <c r="H296" s="67">
        <v>0</v>
      </c>
      <c r="I296" s="67">
        <v>0</v>
      </c>
      <c r="J296" s="66">
        <v>0</v>
      </c>
      <c r="K296" s="93"/>
      <c r="L296" s="93"/>
      <c r="M296" s="66">
        <v>0</v>
      </c>
      <c r="N296" s="66">
        <v>0</v>
      </c>
      <c r="O296" s="66">
        <v>0</v>
      </c>
      <c r="P296" s="66">
        <v>0</v>
      </c>
      <c r="Q296" s="69">
        <v>0</v>
      </c>
      <c r="R296" s="66">
        <v>0</v>
      </c>
    </row>
    <row r="297" spans="1:18" ht="19.5" customHeight="1">
      <c r="A297" s="64">
        <v>11</v>
      </c>
      <c r="B297" s="65" t="s">
        <v>421</v>
      </c>
      <c r="C297" s="159">
        <v>10</v>
      </c>
      <c r="D297" s="64">
        <v>11</v>
      </c>
      <c r="E297" s="65" t="s">
        <v>421</v>
      </c>
      <c r="F297" s="159">
        <v>10</v>
      </c>
      <c r="G297" s="66">
        <v>0</v>
      </c>
      <c r="H297" s="67">
        <v>0</v>
      </c>
      <c r="I297" s="67">
        <v>0</v>
      </c>
      <c r="J297" s="66">
        <v>0</v>
      </c>
      <c r="K297" s="93"/>
      <c r="L297" s="93"/>
      <c r="M297" s="66">
        <v>0</v>
      </c>
      <c r="N297" s="66">
        <v>0</v>
      </c>
      <c r="O297" s="66">
        <v>0</v>
      </c>
      <c r="P297" s="66">
        <v>0</v>
      </c>
      <c r="Q297" s="69">
        <v>0</v>
      </c>
      <c r="R297" s="66">
        <v>0</v>
      </c>
    </row>
    <row r="298" spans="1:18" ht="19.5" customHeight="1">
      <c r="A298" s="64">
        <v>12</v>
      </c>
      <c r="B298" s="65" t="s">
        <v>422</v>
      </c>
      <c r="C298" s="159">
        <v>10</v>
      </c>
      <c r="D298" s="64">
        <v>12</v>
      </c>
      <c r="E298" s="65" t="s">
        <v>422</v>
      </c>
      <c r="F298" s="159">
        <v>10</v>
      </c>
      <c r="G298" s="66">
        <v>0</v>
      </c>
      <c r="H298" s="67">
        <v>0</v>
      </c>
      <c r="I298" s="67">
        <v>0</v>
      </c>
      <c r="J298" s="66">
        <v>0</v>
      </c>
      <c r="K298" s="93"/>
      <c r="L298" s="93"/>
      <c r="M298" s="66">
        <v>0</v>
      </c>
      <c r="N298" s="66">
        <v>0</v>
      </c>
      <c r="O298" s="66">
        <v>0</v>
      </c>
      <c r="P298" s="66">
        <v>0</v>
      </c>
      <c r="Q298" s="69">
        <v>0</v>
      </c>
      <c r="R298" s="66">
        <v>0</v>
      </c>
    </row>
    <row r="299" spans="1:18" ht="19.5" customHeight="1">
      <c r="A299" s="64">
        <v>13</v>
      </c>
      <c r="B299" s="65" t="s">
        <v>423</v>
      </c>
      <c r="C299" s="159">
        <v>10</v>
      </c>
      <c r="D299" s="64">
        <v>13</v>
      </c>
      <c r="E299" s="65" t="s">
        <v>423</v>
      </c>
      <c r="F299" s="159">
        <v>10</v>
      </c>
      <c r="G299" s="66">
        <v>0</v>
      </c>
      <c r="H299" s="67">
        <v>0</v>
      </c>
      <c r="I299" s="67">
        <v>0</v>
      </c>
      <c r="J299" s="66">
        <v>0</v>
      </c>
      <c r="K299" s="93"/>
      <c r="L299" s="93"/>
      <c r="M299" s="66">
        <v>0</v>
      </c>
      <c r="N299" s="66">
        <v>0</v>
      </c>
      <c r="O299" s="66">
        <v>0</v>
      </c>
      <c r="P299" s="66">
        <v>0</v>
      </c>
      <c r="Q299" s="69">
        <v>0</v>
      </c>
      <c r="R299" s="66">
        <v>0</v>
      </c>
    </row>
    <row r="300" spans="1:18" ht="19.5" customHeight="1">
      <c r="A300" s="64">
        <v>14</v>
      </c>
      <c r="B300" s="65" t="s">
        <v>424</v>
      </c>
      <c r="C300" s="159">
        <v>38</v>
      </c>
      <c r="D300" s="64">
        <v>14</v>
      </c>
      <c r="E300" s="65" t="s">
        <v>424</v>
      </c>
      <c r="F300" s="159">
        <v>38</v>
      </c>
      <c r="G300" s="66">
        <v>40</v>
      </c>
      <c r="H300" s="67">
        <v>40</v>
      </c>
      <c r="I300" s="67">
        <v>0</v>
      </c>
      <c r="J300" s="66">
        <v>36</v>
      </c>
      <c r="K300" s="92">
        <v>36</v>
      </c>
      <c r="L300" s="93"/>
      <c r="M300" s="66">
        <v>4</v>
      </c>
      <c r="N300" s="66">
        <v>4</v>
      </c>
      <c r="O300" s="66">
        <v>0</v>
      </c>
      <c r="P300" s="66">
        <v>40</v>
      </c>
      <c r="Q300" s="66">
        <v>40</v>
      </c>
      <c r="R300" s="66">
        <v>0</v>
      </c>
    </row>
    <row r="301" spans="1:18" ht="19.5" customHeight="1">
      <c r="A301" s="64">
        <v>15</v>
      </c>
      <c r="B301" s="65" t="s">
        <v>425</v>
      </c>
      <c r="C301" s="159">
        <v>7</v>
      </c>
      <c r="D301" s="64">
        <v>15</v>
      </c>
      <c r="E301" s="65" t="s">
        <v>425</v>
      </c>
      <c r="F301" s="159">
        <v>7</v>
      </c>
      <c r="G301" s="66">
        <v>6</v>
      </c>
      <c r="H301" s="67">
        <v>6</v>
      </c>
      <c r="I301" s="67">
        <v>0</v>
      </c>
      <c r="J301" s="66">
        <v>7</v>
      </c>
      <c r="K301" s="92">
        <v>7</v>
      </c>
      <c r="L301" s="93"/>
      <c r="M301" s="66">
        <v>-1</v>
      </c>
      <c r="N301" s="66">
        <v>-1</v>
      </c>
      <c r="O301" s="66">
        <v>0</v>
      </c>
      <c r="P301" s="66">
        <v>6</v>
      </c>
      <c r="Q301" s="66">
        <v>6</v>
      </c>
      <c r="R301" s="66">
        <v>0</v>
      </c>
    </row>
    <row r="302" spans="1:18" ht="19.5" customHeight="1">
      <c r="A302" s="94">
        <v>16</v>
      </c>
      <c r="B302" s="65" t="s">
        <v>426</v>
      </c>
      <c r="C302" s="159">
        <v>30</v>
      </c>
      <c r="D302" s="94">
        <v>16</v>
      </c>
      <c r="E302" s="65" t="s">
        <v>426</v>
      </c>
      <c r="F302" s="159">
        <v>30</v>
      </c>
      <c r="G302" s="66">
        <v>31</v>
      </c>
      <c r="H302" s="67">
        <v>31</v>
      </c>
      <c r="I302" s="67">
        <v>0</v>
      </c>
      <c r="J302" s="66">
        <v>31</v>
      </c>
      <c r="K302" s="92">
        <v>31</v>
      </c>
      <c r="L302" s="93"/>
      <c r="M302" s="66">
        <v>0</v>
      </c>
      <c r="N302" s="66">
        <v>0</v>
      </c>
      <c r="O302" s="66">
        <v>0</v>
      </c>
      <c r="P302" s="66">
        <v>31</v>
      </c>
      <c r="Q302" s="66">
        <v>31</v>
      </c>
      <c r="R302" s="66">
        <v>0</v>
      </c>
    </row>
    <row r="303" spans="1:18" ht="19.5" customHeight="1">
      <c r="A303" s="94">
        <v>17</v>
      </c>
      <c r="B303" s="65" t="s">
        <v>427</v>
      </c>
      <c r="C303" s="159">
        <v>24</v>
      </c>
      <c r="D303" s="94">
        <v>17</v>
      </c>
      <c r="E303" s="65" t="s">
        <v>427</v>
      </c>
      <c r="F303" s="159">
        <v>24</v>
      </c>
      <c r="G303" s="66">
        <v>25</v>
      </c>
      <c r="H303" s="67">
        <v>25</v>
      </c>
      <c r="I303" s="67">
        <v>0</v>
      </c>
      <c r="J303" s="66">
        <v>22</v>
      </c>
      <c r="K303" s="92">
        <v>22</v>
      </c>
      <c r="L303" s="93"/>
      <c r="M303" s="66">
        <v>3</v>
      </c>
      <c r="N303" s="66">
        <v>3</v>
      </c>
      <c r="O303" s="66">
        <v>0</v>
      </c>
      <c r="P303" s="66">
        <v>25</v>
      </c>
      <c r="Q303" s="66">
        <v>25</v>
      </c>
      <c r="R303" s="66">
        <v>0</v>
      </c>
    </row>
    <row r="304" spans="1:18" ht="19.5" customHeight="1">
      <c r="A304" s="64">
        <v>18</v>
      </c>
      <c r="B304" s="65" t="s">
        <v>428</v>
      </c>
      <c r="C304" s="159">
        <v>6</v>
      </c>
      <c r="D304" s="64">
        <v>18</v>
      </c>
      <c r="E304" s="65" t="s">
        <v>428</v>
      </c>
      <c r="F304" s="159">
        <v>6</v>
      </c>
      <c r="G304" s="66">
        <v>6</v>
      </c>
      <c r="H304" s="67">
        <v>6</v>
      </c>
      <c r="I304" s="67">
        <v>0</v>
      </c>
      <c r="J304" s="66">
        <v>6</v>
      </c>
      <c r="K304" s="92">
        <v>6</v>
      </c>
      <c r="L304" s="93"/>
      <c r="M304" s="66">
        <v>0</v>
      </c>
      <c r="N304" s="66">
        <v>0</v>
      </c>
      <c r="O304" s="66">
        <v>0</v>
      </c>
      <c r="P304" s="66">
        <v>6</v>
      </c>
      <c r="Q304" s="66">
        <v>6</v>
      </c>
      <c r="R304" s="66">
        <v>0</v>
      </c>
    </row>
    <row r="305" spans="1:18" ht="19.5" customHeight="1">
      <c r="A305" s="64">
        <v>19</v>
      </c>
      <c r="B305" s="65" t="s">
        <v>429</v>
      </c>
      <c r="C305" s="159">
        <v>5</v>
      </c>
      <c r="D305" s="64">
        <v>19</v>
      </c>
      <c r="E305" s="65" t="s">
        <v>429</v>
      </c>
      <c r="F305" s="159">
        <v>5</v>
      </c>
      <c r="G305" s="66">
        <v>5</v>
      </c>
      <c r="H305" s="67">
        <v>5</v>
      </c>
      <c r="I305" s="67">
        <v>0</v>
      </c>
      <c r="J305" s="66">
        <v>5</v>
      </c>
      <c r="K305" s="93">
        <v>5</v>
      </c>
      <c r="L305" s="93"/>
      <c r="M305" s="66">
        <v>0</v>
      </c>
      <c r="N305" s="66">
        <v>0</v>
      </c>
      <c r="O305" s="66">
        <v>0</v>
      </c>
      <c r="P305" s="66">
        <v>5</v>
      </c>
      <c r="Q305" s="66">
        <v>5</v>
      </c>
      <c r="R305" s="66">
        <v>0</v>
      </c>
    </row>
    <row r="306" spans="1:18" ht="19.5" customHeight="1">
      <c r="A306" s="94">
        <v>20</v>
      </c>
      <c r="B306" s="95" t="s">
        <v>430</v>
      </c>
      <c r="C306" s="159">
        <v>6</v>
      </c>
      <c r="D306" s="94">
        <v>20</v>
      </c>
      <c r="E306" s="95" t="s">
        <v>430</v>
      </c>
      <c r="F306" s="159">
        <v>6</v>
      </c>
      <c r="G306" s="66">
        <v>6</v>
      </c>
      <c r="H306" s="67">
        <v>6</v>
      </c>
      <c r="I306" s="67">
        <v>0</v>
      </c>
      <c r="J306" s="66">
        <v>6</v>
      </c>
      <c r="K306" s="93">
        <v>6</v>
      </c>
      <c r="L306" s="93"/>
      <c r="M306" s="66">
        <v>0</v>
      </c>
      <c r="N306" s="66">
        <v>0</v>
      </c>
      <c r="O306" s="66">
        <v>0</v>
      </c>
      <c r="P306" s="66">
        <v>6</v>
      </c>
      <c r="Q306" s="66">
        <v>6</v>
      </c>
      <c r="R306" s="66">
        <v>0</v>
      </c>
    </row>
    <row r="307" spans="4:18" ht="19.5" customHeight="1">
      <c r="D307" s="94">
        <v>21</v>
      </c>
      <c r="E307" s="95" t="s">
        <v>431</v>
      </c>
      <c r="F307" s="95"/>
      <c r="G307" s="66">
        <v>5</v>
      </c>
      <c r="H307" s="67">
        <v>5</v>
      </c>
      <c r="I307" s="67"/>
      <c r="J307" s="66">
        <v>5</v>
      </c>
      <c r="K307" s="92">
        <v>5</v>
      </c>
      <c r="L307" s="93"/>
      <c r="M307" s="66"/>
      <c r="N307" s="66">
        <v>0</v>
      </c>
      <c r="O307" s="66">
        <v>0</v>
      </c>
      <c r="P307" s="66">
        <v>5</v>
      </c>
      <c r="Q307" s="66">
        <v>5</v>
      </c>
      <c r="R307" s="66">
        <v>0</v>
      </c>
    </row>
    <row r="308" spans="1:18" ht="19.5" customHeight="1">
      <c r="A308" s="85" t="s">
        <v>125</v>
      </c>
      <c r="B308" s="96" t="s">
        <v>432</v>
      </c>
      <c r="D308" s="85" t="s">
        <v>125</v>
      </c>
      <c r="E308" s="96" t="s">
        <v>432</v>
      </c>
      <c r="F308" s="96"/>
      <c r="G308" s="85"/>
      <c r="H308" s="85"/>
      <c r="I308" s="85"/>
      <c r="J308" s="97"/>
      <c r="K308" s="98"/>
      <c r="L308" s="98"/>
      <c r="M308" s="98"/>
      <c r="N308" s="98"/>
      <c r="O308" s="98"/>
      <c r="P308" s="98"/>
      <c r="Q308" s="85">
        <v>175</v>
      </c>
      <c r="R308" s="85">
        <v>175</v>
      </c>
    </row>
    <row r="309" spans="1:18" s="103" customFormat="1" ht="19.5" customHeight="1">
      <c r="A309" s="90">
        <v>1</v>
      </c>
      <c r="B309" s="105" t="s">
        <v>433</v>
      </c>
      <c r="C309" s="51"/>
      <c r="D309" s="99">
        <v>1</v>
      </c>
      <c r="E309" s="100" t="s">
        <v>433</v>
      </c>
      <c r="F309" s="100"/>
      <c r="G309" s="79"/>
      <c r="H309" s="79"/>
      <c r="I309" s="85"/>
      <c r="J309" s="101"/>
      <c r="K309" s="102"/>
      <c r="L309" s="102"/>
      <c r="M309" s="102"/>
      <c r="N309" s="79"/>
      <c r="O309" s="79"/>
      <c r="P309" s="79"/>
      <c r="Q309" s="79">
        <v>2</v>
      </c>
      <c r="R309" s="79">
        <v>2</v>
      </c>
    </row>
    <row r="310" spans="1:18" ht="19.5" customHeight="1">
      <c r="A310" s="90"/>
      <c r="B310" s="105" t="s">
        <v>484</v>
      </c>
      <c r="D310" s="90"/>
      <c r="E310" s="105" t="s">
        <v>434</v>
      </c>
      <c r="F310" s="105"/>
      <c r="G310" s="66"/>
      <c r="H310" s="79"/>
      <c r="I310" s="68"/>
      <c r="J310" s="106"/>
      <c r="K310" s="92"/>
      <c r="L310" s="92"/>
      <c r="M310" s="92"/>
      <c r="N310" s="66"/>
      <c r="O310" s="66"/>
      <c r="P310" s="66"/>
      <c r="Q310" s="66">
        <v>2</v>
      </c>
      <c r="R310" s="66">
        <v>2</v>
      </c>
    </row>
    <row r="311" spans="1:18" s="109" customFormat="1" ht="19.5" customHeight="1">
      <c r="A311" s="85">
        <v>2</v>
      </c>
      <c r="B311" s="107" t="s">
        <v>435</v>
      </c>
      <c r="C311" s="51"/>
      <c r="D311" s="85">
        <v>2</v>
      </c>
      <c r="E311" s="107" t="s">
        <v>435</v>
      </c>
      <c r="F311" s="107"/>
      <c r="G311" s="85"/>
      <c r="H311" s="85"/>
      <c r="I311" s="85"/>
      <c r="J311" s="97"/>
      <c r="K311" s="98"/>
      <c r="L311" s="98"/>
      <c r="M311" s="98"/>
      <c r="N311" s="98"/>
      <c r="O311" s="98"/>
      <c r="P311" s="98"/>
      <c r="Q311" s="108">
        <v>173</v>
      </c>
      <c r="R311" s="108">
        <v>173</v>
      </c>
    </row>
    <row r="312" spans="1:18" ht="19.5" customHeight="1">
      <c r="A312" s="68"/>
      <c r="B312" s="65" t="s">
        <v>485</v>
      </c>
      <c r="C312" s="159"/>
      <c r="D312" s="110"/>
      <c r="E312" s="111" t="s">
        <v>436</v>
      </c>
      <c r="F312" s="111"/>
      <c r="G312" s="112"/>
      <c r="H312" s="112"/>
      <c r="I312" s="112"/>
      <c r="J312" s="112"/>
      <c r="K312" s="112"/>
      <c r="L312" s="113"/>
      <c r="M312" s="113"/>
      <c r="N312" s="112"/>
      <c r="O312" s="112"/>
      <c r="P312" s="112"/>
      <c r="Q312" s="114">
        <v>173</v>
      </c>
      <c r="R312" s="114">
        <v>173</v>
      </c>
    </row>
    <row r="313" spans="1:9" ht="12">
      <c r="A313" s="90"/>
      <c r="B313" s="65" t="s">
        <v>486</v>
      </c>
      <c r="C313" s="159"/>
      <c r="G313" s="47">
        <f>SUBTOTAL(9,G23:G307)</f>
        <v>85059</v>
      </c>
      <c r="H313" s="47">
        <f>SUBTOTAL(9,H23:H307)</f>
        <v>85014</v>
      </c>
      <c r="I313" s="47">
        <f>SUBTOTAL(9,I23:I307)</f>
        <v>45</v>
      </c>
    </row>
    <row r="314" spans="1:3" ht="12">
      <c r="A314" s="110"/>
      <c r="B314" s="111" t="s">
        <v>487</v>
      </c>
      <c r="C314" s="159"/>
    </row>
    <row r="317" spans="5:7" ht="12">
      <c r="E317" s="116" t="s">
        <v>0</v>
      </c>
      <c r="F317" s="116"/>
      <c r="G317" s="51" t="e">
        <f>SUM(G319:G336)</f>
        <v>#REF!</v>
      </c>
    </row>
    <row r="318" spans="5:6" ht="12">
      <c r="E318" s="116" t="s">
        <v>18</v>
      </c>
      <c r="F318" s="116"/>
    </row>
    <row r="319" spans="5:8" ht="12">
      <c r="E319" s="116" t="s">
        <v>437</v>
      </c>
      <c r="F319" s="116"/>
      <c r="G319" s="117" t="e">
        <f>SUM(#REF!)</f>
        <v>#REF!</v>
      </c>
      <c r="H319" s="118" t="s">
        <v>438</v>
      </c>
    </row>
    <row r="320" spans="5:8" ht="12">
      <c r="E320" s="116"/>
      <c r="F320" s="116"/>
      <c r="G320" s="117"/>
      <c r="H320" s="65" t="s">
        <v>439</v>
      </c>
    </row>
    <row r="321" spans="5:8" ht="12">
      <c r="E321" s="116"/>
      <c r="F321" s="116"/>
      <c r="G321" s="117"/>
      <c r="H321" s="65" t="s">
        <v>440</v>
      </c>
    </row>
    <row r="322" spans="5:8" ht="12">
      <c r="E322" s="116"/>
      <c r="F322" s="116"/>
      <c r="G322" s="117"/>
      <c r="H322" s="65" t="s">
        <v>441</v>
      </c>
    </row>
    <row r="323" spans="5:8" ht="12">
      <c r="E323" s="116"/>
      <c r="F323" s="116"/>
      <c r="G323" s="117"/>
      <c r="H323" s="65" t="s">
        <v>442</v>
      </c>
    </row>
    <row r="324" spans="5:8" ht="12">
      <c r="E324" s="116"/>
      <c r="F324" s="116"/>
      <c r="G324" s="117"/>
      <c r="H324" s="65" t="s">
        <v>443</v>
      </c>
    </row>
    <row r="325" spans="5:8" ht="12">
      <c r="E325" s="116"/>
      <c r="F325" s="116"/>
      <c r="G325" s="117"/>
      <c r="H325" s="65" t="s">
        <v>444</v>
      </c>
    </row>
    <row r="326" spans="5:8" ht="12">
      <c r="E326" s="116"/>
      <c r="F326" s="116"/>
      <c r="G326" s="117"/>
      <c r="H326" s="65" t="s">
        <v>445</v>
      </c>
    </row>
    <row r="327" spans="5:8" ht="12">
      <c r="E327" s="116"/>
      <c r="F327" s="116"/>
      <c r="G327" s="117"/>
      <c r="H327" s="65" t="s">
        <v>446</v>
      </c>
    </row>
    <row r="328" spans="5:8" ht="12">
      <c r="E328" s="116"/>
      <c r="F328" s="116"/>
      <c r="G328" s="117"/>
      <c r="H328" s="119" t="s">
        <v>447</v>
      </c>
    </row>
    <row r="329" spans="5:8" ht="12">
      <c r="E329" s="116" t="s">
        <v>216</v>
      </c>
      <c r="F329" s="116"/>
      <c r="G329" s="51" t="e">
        <f>SUM(#REF!)</f>
        <v>#REF!</v>
      </c>
      <c r="H329" s="118" t="s">
        <v>448</v>
      </c>
    </row>
    <row r="330" spans="5:8" ht="12.75">
      <c r="E330" s="116"/>
      <c r="F330" s="116"/>
      <c r="H330" s="78" t="s">
        <v>233</v>
      </c>
    </row>
    <row r="331" spans="5:8" ht="12">
      <c r="E331" s="116" t="s">
        <v>449</v>
      </c>
      <c r="F331" s="116"/>
      <c r="G331" s="51" t="e">
        <f>SUM(#REF!)</f>
        <v>#REF!</v>
      </c>
      <c r="H331" s="118" t="s">
        <v>450</v>
      </c>
    </row>
    <row r="332" spans="5:8" ht="12">
      <c r="E332" s="116"/>
      <c r="F332" s="116"/>
      <c r="H332" s="65" t="s">
        <v>451</v>
      </c>
    </row>
    <row r="333" spans="5:8" ht="12">
      <c r="E333" s="116"/>
      <c r="F333" s="116"/>
      <c r="H333" s="120" t="s">
        <v>452</v>
      </c>
    </row>
    <row r="334" spans="5:8" ht="12">
      <c r="E334" s="116" t="s">
        <v>166</v>
      </c>
      <c r="F334" s="116"/>
      <c r="G334" s="51" t="e">
        <f>SUM(#REF!)</f>
        <v>#REF!</v>
      </c>
      <c r="H334" s="119" t="s">
        <v>450</v>
      </c>
    </row>
    <row r="335" spans="5:8" ht="12">
      <c r="E335" s="116" t="s">
        <v>453</v>
      </c>
      <c r="F335" s="116"/>
      <c r="G335" s="51" t="e">
        <f>SUM(#REF!)</f>
        <v>#REF!</v>
      </c>
      <c r="H335" s="119" t="s">
        <v>450</v>
      </c>
    </row>
    <row r="336" spans="5:8" ht="12">
      <c r="E336" s="60" t="s">
        <v>387</v>
      </c>
      <c r="F336" s="60"/>
      <c r="G336" s="51" t="e">
        <f>SUM(#REF!)</f>
        <v>#REF!</v>
      </c>
      <c r="H336" s="119" t="s">
        <v>454</v>
      </c>
    </row>
    <row r="337" ht="12">
      <c r="H337" s="121" t="s">
        <v>455</v>
      </c>
    </row>
    <row r="338" ht="12">
      <c r="H338" s="119" t="s">
        <v>456</v>
      </c>
    </row>
    <row r="339" ht="12">
      <c r="H339" s="119" t="s">
        <v>457</v>
      </c>
    </row>
    <row r="340" ht="12">
      <c r="H340" s="119" t="s">
        <v>458</v>
      </c>
    </row>
    <row r="341" ht="12">
      <c r="H341" s="121" t="s">
        <v>459</v>
      </c>
    </row>
    <row r="342" ht="12">
      <c r="H342" s="119" t="s">
        <v>460</v>
      </c>
    </row>
    <row r="343" ht="12">
      <c r="H343" s="119" t="s">
        <v>461</v>
      </c>
    </row>
    <row r="344" ht="12">
      <c r="H344" s="119" t="s">
        <v>462</v>
      </c>
    </row>
    <row r="345" spans="8:9" ht="12">
      <c r="H345" s="122" t="s">
        <v>463</v>
      </c>
      <c r="I345" s="51"/>
    </row>
    <row r="346" ht="12">
      <c r="H346" s="119" t="s">
        <v>464</v>
      </c>
    </row>
  </sheetData>
  <mergeCells count="19">
    <mergeCell ref="P2:P5"/>
    <mergeCell ref="Q2:Q5"/>
    <mergeCell ref="R2:R5"/>
    <mergeCell ref="G2:G5"/>
    <mergeCell ref="H2:H5"/>
    <mergeCell ref="I2:I5"/>
    <mergeCell ref="J2:J5"/>
    <mergeCell ref="K2:K5"/>
    <mergeCell ref="L2:L5"/>
    <mergeCell ref="P1:R1"/>
    <mergeCell ref="D1:D5"/>
    <mergeCell ref="E1:E5"/>
    <mergeCell ref="G1:I1"/>
    <mergeCell ref="J1:L1"/>
    <mergeCell ref="M2:M5"/>
    <mergeCell ref="N2:N5"/>
    <mergeCell ref="O2:O5"/>
    <mergeCell ref="M1:O1"/>
    <mergeCell ref="F1:F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R62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4" sqref="K14"/>
    </sheetView>
  </sheetViews>
  <sheetFormatPr defaultColWidth="8.88671875" defaultRowHeight="18.75"/>
  <cols>
    <col min="1" max="1" width="4.3359375" style="1" customWidth="1"/>
    <col min="2" max="2" width="23.6640625" style="1" customWidth="1"/>
    <col min="3" max="3" width="7.3359375" style="1" customWidth="1"/>
    <col min="4" max="4" width="7.10546875" style="1" customWidth="1"/>
    <col min="5" max="5" width="7.5546875" style="10" customWidth="1"/>
    <col min="6" max="7" width="6.4453125" style="10" customWidth="1"/>
    <col min="8" max="8" width="7.4453125" style="1" customWidth="1"/>
    <col min="9" max="9" width="6.21484375" style="1" customWidth="1"/>
    <col min="10" max="10" width="6.4453125" style="10" customWidth="1"/>
    <col min="11" max="14" width="5.77734375" style="10" customWidth="1"/>
    <col min="15" max="15" width="6.77734375" style="10" customWidth="1"/>
    <col min="16" max="16" width="8.88671875" style="1" customWidth="1"/>
    <col min="17" max="17" width="6.10546875" style="1" customWidth="1"/>
    <col min="18" max="18" width="5.77734375" style="1" customWidth="1"/>
    <col min="19" max="16384" width="8.88671875" style="1" customWidth="1"/>
  </cols>
  <sheetData>
    <row r="2" spans="1:15" ht="12.75">
      <c r="A2" s="222" t="s">
        <v>499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2.75">
      <c r="A3" s="222" t="s">
        <v>500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5" spans="1:15" ht="52.5" customHeight="1">
      <c r="A5" s="227" t="s">
        <v>493</v>
      </c>
      <c r="B5" s="227" t="s">
        <v>494</v>
      </c>
      <c r="C5" s="224" t="s">
        <v>490</v>
      </c>
      <c r="D5" s="226"/>
      <c r="E5" s="224" t="s">
        <v>520</v>
      </c>
      <c r="F5" s="226"/>
      <c r="G5" s="227" t="s">
        <v>495</v>
      </c>
      <c r="H5" s="227" t="s">
        <v>496</v>
      </c>
      <c r="I5" s="224" t="s">
        <v>497</v>
      </c>
      <c r="J5" s="225"/>
      <c r="K5" s="225"/>
      <c r="L5" s="225"/>
      <c r="M5" s="225"/>
      <c r="N5" s="225"/>
      <c r="O5" s="226"/>
    </row>
    <row r="6" spans="1:15" ht="53.25" customHeight="1">
      <c r="A6" s="228"/>
      <c r="B6" s="228"/>
      <c r="C6" s="2" t="s">
        <v>491</v>
      </c>
      <c r="D6" s="2" t="s">
        <v>492</v>
      </c>
      <c r="E6" s="2" t="s">
        <v>491</v>
      </c>
      <c r="F6" s="2" t="s">
        <v>492</v>
      </c>
      <c r="G6" s="228"/>
      <c r="H6" s="228"/>
      <c r="I6" s="2" t="s">
        <v>498</v>
      </c>
      <c r="J6" s="2" t="s">
        <v>0</v>
      </c>
      <c r="K6" s="2" t="s">
        <v>12</v>
      </c>
      <c r="L6" s="2" t="s">
        <v>521</v>
      </c>
      <c r="M6" s="2" t="s">
        <v>522</v>
      </c>
      <c r="N6" s="2" t="s">
        <v>523</v>
      </c>
      <c r="O6" s="2" t="s">
        <v>524</v>
      </c>
    </row>
    <row r="7" spans="1:17" s="3" customFormat="1" ht="21" customHeight="1">
      <c r="A7" s="167"/>
      <c r="B7" s="167" t="s">
        <v>67</v>
      </c>
      <c r="C7" s="167">
        <f>C8+C49</f>
        <v>2349</v>
      </c>
      <c r="D7" s="167">
        <f aca="true" t="shared" si="0" ref="D7:P7">D8+D49</f>
        <v>160</v>
      </c>
      <c r="E7" s="167">
        <f t="shared" si="0"/>
        <v>2198</v>
      </c>
      <c r="F7" s="167">
        <f t="shared" si="0"/>
        <v>166</v>
      </c>
      <c r="G7" s="167">
        <f t="shared" si="0"/>
        <v>175</v>
      </c>
      <c r="H7" s="175">
        <f>(I7+J7+K7+L7+M7+N7+O7)*100/P7</f>
        <v>7.213520197856554</v>
      </c>
      <c r="I7" s="167">
        <f t="shared" si="0"/>
        <v>0</v>
      </c>
      <c r="J7" s="167">
        <f t="shared" si="0"/>
        <v>41</v>
      </c>
      <c r="K7" s="167">
        <f t="shared" si="0"/>
        <v>36</v>
      </c>
      <c r="L7" s="167">
        <f t="shared" si="0"/>
        <v>39</v>
      </c>
      <c r="M7" s="167">
        <f t="shared" si="0"/>
        <v>23</v>
      </c>
      <c r="N7" s="167">
        <f t="shared" si="0"/>
        <v>19</v>
      </c>
      <c r="O7" s="167">
        <f t="shared" si="0"/>
        <v>17</v>
      </c>
      <c r="P7" s="167">
        <f t="shared" si="0"/>
        <v>2426</v>
      </c>
      <c r="Q7" s="3">
        <v>10</v>
      </c>
    </row>
    <row r="8" spans="1:18" s="3" customFormat="1" ht="19.5" customHeight="1">
      <c r="A8" s="170" t="s">
        <v>32</v>
      </c>
      <c r="B8" s="170" t="s">
        <v>519</v>
      </c>
      <c r="C8" s="170">
        <f>SUM(C9:C48)</f>
        <v>1342</v>
      </c>
      <c r="D8" s="170">
        <f aca="true" t="shared" si="1" ref="D8:P8">SUM(D9:D48)</f>
        <v>108</v>
      </c>
      <c r="E8" s="170">
        <f t="shared" si="1"/>
        <v>1259</v>
      </c>
      <c r="F8" s="170">
        <f t="shared" si="1"/>
        <v>113</v>
      </c>
      <c r="G8" s="170">
        <f t="shared" si="1"/>
        <v>85</v>
      </c>
      <c r="H8" s="175">
        <f>(I8+J8+K8+L8+M8+N8+O8)*100/P8</f>
        <v>6.181818181818182</v>
      </c>
      <c r="I8" s="170">
        <f t="shared" si="1"/>
        <v>0</v>
      </c>
      <c r="J8" s="170">
        <f t="shared" si="1"/>
        <v>17</v>
      </c>
      <c r="K8" s="170">
        <f t="shared" si="1"/>
        <v>16</v>
      </c>
      <c r="L8" s="170">
        <f t="shared" si="1"/>
        <v>24</v>
      </c>
      <c r="M8" s="170">
        <f t="shared" si="1"/>
        <v>10</v>
      </c>
      <c r="N8" s="170">
        <f t="shared" si="1"/>
        <v>8</v>
      </c>
      <c r="O8" s="170">
        <f t="shared" si="1"/>
        <v>10</v>
      </c>
      <c r="P8" s="170">
        <f t="shared" si="1"/>
        <v>1375</v>
      </c>
      <c r="Q8" s="3">
        <v>10</v>
      </c>
      <c r="R8" s="1">
        <f>P8*Q8</f>
        <v>13750</v>
      </c>
    </row>
    <row r="9" spans="1:18" ht="19.5" customHeight="1">
      <c r="A9" s="168">
        <v>1</v>
      </c>
      <c r="B9" s="72" t="s">
        <v>501</v>
      </c>
      <c r="C9" s="12">
        <v>32</v>
      </c>
      <c r="D9" s="12">
        <v>7</v>
      </c>
      <c r="E9" s="12">
        <v>27</v>
      </c>
      <c r="F9" s="12">
        <v>6</v>
      </c>
      <c r="G9" s="12">
        <f>SUM(I9:O9)</f>
        <v>2</v>
      </c>
      <c r="H9" s="174">
        <f>(I9+J9+K9+L9+M9+N9+O9)*100/P9</f>
        <v>6.25</v>
      </c>
      <c r="I9" s="6"/>
      <c r="J9" s="12"/>
      <c r="K9" s="12"/>
      <c r="L9" s="12">
        <v>2</v>
      </c>
      <c r="M9" s="12"/>
      <c r="N9" s="12"/>
      <c r="O9" s="12"/>
      <c r="P9" s="94">
        <v>32</v>
      </c>
      <c r="Q9" s="173">
        <v>0.1</v>
      </c>
      <c r="R9" s="1">
        <f>P9*Q9</f>
        <v>3.2</v>
      </c>
    </row>
    <row r="10" spans="1:18" ht="19.5" customHeight="1">
      <c r="A10" s="168">
        <v>2</v>
      </c>
      <c r="B10" s="72" t="s">
        <v>36</v>
      </c>
      <c r="C10" s="12">
        <v>51</v>
      </c>
      <c r="D10" s="12">
        <v>12</v>
      </c>
      <c r="E10" s="12">
        <v>51</v>
      </c>
      <c r="F10" s="12">
        <v>12</v>
      </c>
      <c r="G10" s="12">
        <f aca="true" t="shared" si="2" ref="G10:G48">SUM(I10:O10)</f>
        <v>2</v>
      </c>
      <c r="H10" s="174">
        <f aca="true" t="shared" si="3" ref="H10:H48">(I10+J10+K10+L10+M10+N10+O10)*100/P10</f>
        <v>3.8461538461538463</v>
      </c>
      <c r="I10" s="6"/>
      <c r="J10" s="12">
        <v>1</v>
      </c>
      <c r="K10" s="12"/>
      <c r="L10" s="12"/>
      <c r="M10" s="12">
        <v>1</v>
      </c>
      <c r="N10" s="12"/>
      <c r="O10" s="12"/>
      <c r="P10" s="94">
        <v>52</v>
      </c>
      <c r="Q10" s="173">
        <v>0.1</v>
      </c>
      <c r="R10" s="1">
        <f aca="true" t="shared" si="4" ref="R10:R62">P10*Q10</f>
        <v>5.2</v>
      </c>
    </row>
    <row r="11" spans="1:18" ht="19.5" customHeight="1">
      <c r="A11" s="168">
        <v>3</v>
      </c>
      <c r="B11" s="72" t="s">
        <v>77</v>
      </c>
      <c r="C11" s="12">
        <v>39</v>
      </c>
      <c r="D11" s="12">
        <v>2</v>
      </c>
      <c r="E11" s="12">
        <v>39</v>
      </c>
      <c r="F11" s="12">
        <v>2</v>
      </c>
      <c r="G11" s="12">
        <f t="shared" si="2"/>
        <v>4</v>
      </c>
      <c r="H11" s="174">
        <f t="shared" si="3"/>
        <v>10</v>
      </c>
      <c r="I11" s="6"/>
      <c r="J11" s="12">
        <v>1</v>
      </c>
      <c r="K11" s="12"/>
      <c r="L11" s="12">
        <v>1</v>
      </c>
      <c r="M11" s="12">
        <v>1</v>
      </c>
      <c r="N11" s="12">
        <v>1</v>
      </c>
      <c r="O11" s="12"/>
      <c r="P11" s="94">
        <v>40</v>
      </c>
      <c r="Q11" s="173">
        <v>0.1</v>
      </c>
      <c r="R11" s="1">
        <f t="shared" si="4"/>
        <v>4</v>
      </c>
    </row>
    <row r="12" spans="1:18" ht="19.5" customHeight="1">
      <c r="A12" s="168"/>
      <c r="B12" s="72" t="s">
        <v>502</v>
      </c>
      <c r="C12" s="12">
        <v>13</v>
      </c>
      <c r="D12" s="12">
        <v>1</v>
      </c>
      <c r="E12" s="12">
        <v>12</v>
      </c>
      <c r="F12" s="12">
        <v>1</v>
      </c>
      <c r="G12" s="12">
        <f t="shared" si="2"/>
        <v>1</v>
      </c>
      <c r="H12" s="174">
        <f t="shared" si="3"/>
        <v>7.6923076923076925</v>
      </c>
      <c r="I12" s="6"/>
      <c r="J12" s="12"/>
      <c r="K12" s="12"/>
      <c r="L12" s="12"/>
      <c r="M12" s="12">
        <v>1</v>
      </c>
      <c r="N12" s="12"/>
      <c r="O12" s="12"/>
      <c r="P12" s="94">
        <v>13</v>
      </c>
      <c r="Q12" s="173">
        <v>0.1</v>
      </c>
      <c r="R12" s="1">
        <f t="shared" si="4"/>
        <v>1.3</v>
      </c>
    </row>
    <row r="13" spans="1:18" ht="19.5" customHeight="1">
      <c r="A13" s="168"/>
      <c r="B13" s="72" t="s">
        <v>503</v>
      </c>
      <c r="C13" s="12">
        <v>5</v>
      </c>
      <c r="D13" s="12">
        <v>2</v>
      </c>
      <c r="E13" s="12">
        <v>5</v>
      </c>
      <c r="F13" s="12">
        <v>2</v>
      </c>
      <c r="G13" s="12">
        <f t="shared" si="2"/>
        <v>0</v>
      </c>
      <c r="H13" s="174">
        <f t="shared" si="3"/>
        <v>0</v>
      </c>
      <c r="I13" s="6"/>
      <c r="J13" s="12"/>
      <c r="K13" s="12"/>
      <c r="L13" s="12"/>
      <c r="M13" s="12"/>
      <c r="N13" s="12"/>
      <c r="O13" s="12"/>
      <c r="P13" s="94">
        <v>5</v>
      </c>
      <c r="Q13" s="173">
        <v>0.1</v>
      </c>
      <c r="R13" s="1">
        <f t="shared" si="4"/>
        <v>0.5</v>
      </c>
    </row>
    <row r="14" spans="1:18" ht="19.5" customHeight="1">
      <c r="A14" s="168"/>
      <c r="B14" s="72" t="s">
        <v>504</v>
      </c>
      <c r="C14" s="12">
        <v>5</v>
      </c>
      <c r="D14" s="12">
        <v>1</v>
      </c>
      <c r="E14" s="12">
        <v>5</v>
      </c>
      <c r="F14" s="12">
        <v>1</v>
      </c>
      <c r="G14" s="12">
        <f t="shared" si="2"/>
        <v>0</v>
      </c>
      <c r="H14" s="174">
        <f t="shared" si="3"/>
        <v>0</v>
      </c>
      <c r="I14" s="6"/>
      <c r="J14" s="12"/>
      <c r="K14" s="12"/>
      <c r="L14" s="12"/>
      <c r="M14" s="12"/>
      <c r="N14" s="12"/>
      <c r="O14" s="12"/>
      <c r="P14" s="94">
        <v>5</v>
      </c>
      <c r="Q14" s="173">
        <v>0.1</v>
      </c>
      <c r="R14" s="1">
        <f t="shared" si="4"/>
        <v>0.5</v>
      </c>
    </row>
    <row r="15" spans="1:18" ht="19.5" customHeight="1">
      <c r="A15" s="168">
        <v>4</v>
      </c>
      <c r="B15" s="72" t="s">
        <v>82</v>
      </c>
      <c r="C15" s="12">
        <v>16</v>
      </c>
      <c r="D15" s="12">
        <v>4</v>
      </c>
      <c r="E15" s="12">
        <v>16</v>
      </c>
      <c r="F15" s="12">
        <v>4</v>
      </c>
      <c r="G15" s="12">
        <f t="shared" si="2"/>
        <v>0</v>
      </c>
      <c r="H15" s="174">
        <f t="shared" si="3"/>
        <v>0</v>
      </c>
      <c r="I15" s="6"/>
      <c r="J15" s="12"/>
      <c r="K15" s="12"/>
      <c r="L15" s="12"/>
      <c r="M15" s="12"/>
      <c r="N15" s="12"/>
      <c r="O15" s="12"/>
      <c r="P15" s="94">
        <v>16</v>
      </c>
      <c r="Q15" s="173">
        <v>0.1</v>
      </c>
      <c r="R15" s="1">
        <f t="shared" si="4"/>
        <v>1.6</v>
      </c>
    </row>
    <row r="16" spans="1:18" ht="19.5" customHeight="1">
      <c r="A16" s="168">
        <v>5</v>
      </c>
      <c r="B16" s="72" t="s">
        <v>83</v>
      </c>
      <c r="C16" s="12">
        <v>37</v>
      </c>
      <c r="D16" s="12">
        <v>3</v>
      </c>
      <c r="E16" s="12">
        <v>35</v>
      </c>
      <c r="F16" s="12">
        <v>4</v>
      </c>
      <c r="G16" s="12">
        <f t="shared" si="2"/>
        <v>2</v>
      </c>
      <c r="H16" s="174">
        <f t="shared" si="3"/>
        <v>5.2631578947368425</v>
      </c>
      <c r="I16" s="6"/>
      <c r="J16" s="12"/>
      <c r="K16" s="12">
        <v>1</v>
      </c>
      <c r="L16" s="12">
        <v>1</v>
      </c>
      <c r="M16" s="12"/>
      <c r="N16" s="12"/>
      <c r="O16" s="12"/>
      <c r="P16" s="94">
        <v>38</v>
      </c>
      <c r="Q16" s="173">
        <v>0.1</v>
      </c>
      <c r="R16" s="1">
        <f t="shared" si="4"/>
        <v>3.8000000000000003</v>
      </c>
    </row>
    <row r="17" spans="1:18" ht="19.5" customHeight="1">
      <c r="A17" s="168">
        <v>6</v>
      </c>
      <c r="B17" s="72" t="s">
        <v>84</v>
      </c>
      <c r="C17" s="12">
        <v>54</v>
      </c>
      <c r="D17" s="12">
        <v>3</v>
      </c>
      <c r="E17" s="12">
        <v>54</v>
      </c>
      <c r="F17" s="12">
        <v>3</v>
      </c>
      <c r="G17" s="12">
        <f t="shared" si="2"/>
        <v>2</v>
      </c>
      <c r="H17" s="174">
        <f t="shared" si="3"/>
        <v>3.6363636363636362</v>
      </c>
      <c r="I17" s="6"/>
      <c r="J17" s="12"/>
      <c r="K17" s="12">
        <v>1</v>
      </c>
      <c r="L17" s="12">
        <v>1</v>
      </c>
      <c r="M17" s="12"/>
      <c r="N17" s="12"/>
      <c r="O17" s="12"/>
      <c r="P17" s="94">
        <v>55</v>
      </c>
      <c r="Q17" s="173">
        <v>0.1</v>
      </c>
      <c r="R17" s="1">
        <f t="shared" si="4"/>
        <v>5.5</v>
      </c>
    </row>
    <row r="18" spans="1:18" ht="19.5" customHeight="1">
      <c r="A18" s="168">
        <v>7</v>
      </c>
      <c r="B18" s="72" t="s">
        <v>85</v>
      </c>
      <c r="C18" s="12">
        <v>66</v>
      </c>
      <c r="D18" s="12">
        <v>3</v>
      </c>
      <c r="E18" s="12">
        <v>63</v>
      </c>
      <c r="F18" s="12">
        <v>3</v>
      </c>
      <c r="G18" s="12">
        <f t="shared" si="2"/>
        <v>8</v>
      </c>
      <c r="H18" s="174">
        <f t="shared" si="3"/>
        <v>11.764705882352942</v>
      </c>
      <c r="I18" s="6"/>
      <c r="J18" s="12">
        <v>1</v>
      </c>
      <c r="K18" s="12">
        <v>1</v>
      </c>
      <c r="L18" s="12">
        <v>1</v>
      </c>
      <c r="M18" s="12"/>
      <c r="N18" s="12">
        <v>2</v>
      </c>
      <c r="O18" s="12">
        <v>3</v>
      </c>
      <c r="P18" s="94">
        <v>68</v>
      </c>
      <c r="Q18" s="173">
        <v>0.1</v>
      </c>
      <c r="R18" s="1">
        <f t="shared" si="4"/>
        <v>6.800000000000001</v>
      </c>
    </row>
    <row r="19" spans="1:18" ht="19.5" customHeight="1">
      <c r="A19" s="168">
        <v>8</v>
      </c>
      <c r="B19" s="72" t="s">
        <v>46</v>
      </c>
      <c r="C19" s="12">
        <v>46</v>
      </c>
      <c r="D19" s="12">
        <v>3</v>
      </c>
      <c r="E19" s="12">
        <v>43</v>
      </c>
      <c r="F19" s="12">
        <v>3</v>
      </c>
      <c r="G19" s="12">
        <f t="shared" si="2"/>
        <v>5</v>
      </c>
      <c r="H19" s="174">
        <f t="shared" si="3"/>
        <v>10.416666666666666</v>
      </c>
      <c r="I19" s="6"/>
      <c r="J19" s="12">
        <v>1</v>
      </c>
      <c r="K19" s="12">
        <v>1</v>
      </c>
      <c r="L19" s="12">
        <v>1</v>
      </c>
      <c r="M19" s="12"/>
      <c r="N19" s="12"/>
      <c r="O19" s="12">
        <v>2</v>
      </c>
      <c r="P19" s="94">
        <v>48</v>
      </c>
      <c r="Q19" s="173">
        <v>0.1</v>
      </c>
      <c r="R19" s="1">
        <f t="shared" si="4"/>
        <v>4.800000000000001</v>
      </c>
    </row>
    <row r="20" spans="1:18" ht="19.5" customHeight="1">
      <c r="A20" s="168">
        <v>9</v>
      </c>
      <c r="B20" s="72" t="s">
        <v>86</v>
      </c>
      <c r="C20" s="12">
        <v>60</v>
      </c>
      <c r="D20" s="12">
        <v>3</v>
      </c>
      <c r="E20" s="12">
        <v>59</v>
      </c>
      <c r="F20" s="12">
        <v>3</v>
      </c>
      <c r="G20" s="12">
        <f t="shared" si="2"/>
        <v>8</v>
      </c>
      <c r="H20" s="174">
        <f t="shared" si="3"/>
        <v>12.903225806451612</v>
      </c>
      <c r="I20" s="6"/>
      <c r="J20" s="12">
        <v>1</v>
      </c>
      <c r="K20" s="12">
        <v>1</v>
      </c>
      <c r="L20" s="12">
        <v>1</v>
      </c>
      <c r="M20" s="12">
        <v>1</v>
      </c>
      <c r="N20" s="12">
        <v>2</v>
      </c>
      <c r="O20" s="12">
        <v>2</v>
      </c>
      <c r="P20" s="94">
        <v>62</v>
      </c>
      <c r="Q20" s="173">
        <v>0.1</v>
      </c>
      <c r="R20" s="1">
        <f t="shared" si="4"/>
        <v>6.2</v>
      </c>
    </row>
    <row r="21" spans="1:18" ht="19.5" customHeight="1">
      <c r="A21" s="168">
        <v>10</v>
      </c>
      <c r="B21" s="72" t="s">
        <v>505</v>
      </c>
      <c r="C21" s="12">
        <v>27</v>
      </c>
      <c r="D21" s="12">
        <v>3</v>
      </c>
      <c r="E21" s="12">
        <v>25</v>
      </c>
      <c r="F21" s="12">
        <v>3</v>
      </c>
      <c r="G21" s="12">
        <f t="shared" si="2"/>
        <v>1</v>
      </c>
      <c r="H21" s="174">
        <f t="shared" si="3"/>
        <v>3.5714285714285716</v>
      </c>
      <c r="I21" s="6"/>
      <c r="J21" s="12"/>
      <c r="K21" s="12">
        <v>1</v>
      </c>
      <c r="L21" s="12"/>
      <c r="M21" s="12"/>
      <c r="N21" s="12"/>
      <c r="O21" s="12"/>
      <c r="P21" s="94">
        <v>28</v>
      </c>
      <c r="Q21" s="173">
        <v>0.1</v>
      </c>
      <c r="R21" s="1">
        <f t="shared" si="4"/>
        <v>2.8000000000000003</v>
      </c>
    </row>
    <row r="22" spans="1:18" ht="19.5" customHeight="1">
      <c r="A22" s="168"/>
      <c r="B22" s="72" t="s">
        <v>506</v>
      </c>
      <c r="C22" s="12">
        <v>13</v>
      </c>
      <c r="D22" s="12">
        <v>1</v>
      </c>
      <c r="E22" s="12">
        <v>13</v>
      </c>
      <c r="F22" s="12">
        <v>1</v>
      </c>
      <c r="G22" s="12">
        <f t="shared" si="2"/>
        <v>1</v>
      </c>
      <c r="H22" s="174">
        <f t="shared" si="3"/>
        <v>7.6923076923076925</v>
      </c>
      <c r="I22" s="6"/>
      <c r="J22" s="12"/>
      <c r="K22" s="12"/>
      <c r="L22" s="12"/>
      <c r="M22" s="12">
        <v>1</v>
      </c>
      <c r="N22" s="12"/>
      <c r="O22" s="12"/>
      <c r="P22" s="94">
        <v>13</v>
      </c>
      <c r="Q22" s="173">
        <v>0.1</v>
      </c>
      <c r="R22" s="1">
        <f t="shared" si="4"/>
        <v>1.3</v>
      </c>
    </row>
    <row r="23" spans="1:18" ht="19.5" customHeight="1">
      <c r="A23" s="168">
        <v>11</v>
      </c>
      <c r="B23" s="72" t="s">
        <v>89</v>
      </c>
      <c r="C23" s="12">
        <v>25</v>
      </c>
      <c r="D23" s="12">
        <v>3</v>
      </c>
      <c r="E23" s="12">
        <v>25</v>
      </c>
      <c r="F23" s="12">
        <v>3</v>
      </c>
      <c r="G23" s="12">
        <f t="shared" si="2"/>
        <v>1</v>
      </c>
      <c r="H23" s="174">
        <f t="shared" si="3"/>
        <v>4</v>
      </c>
      <c r="I23" s="6"/>
      <c r="J23" s="12"/>
      <c r="K23" s="12"/>
      <c r="L23" s="12">
        <v>1</v>
      </c>
      <c r="M23" s="12"/>
      <c r="N23" s="12"/>
      <c r="O23" s="12"/>
      <c r="P23" s="94">
        <v>25</v>
      </c>
      <c r="Q23" s="173">
        <v>0.1</v>
      </c>
      <c r="R23" s="1">
        <f t="shared" si="4"/>
        <v>2.5</v>
      </c>
    </row>
    <row r="24" spans="1:18" ht="19.5" customHeight="1">
      <c r="A24" s="168">
        <v>12</v>
      </c>
      <c r="B24" s="72" t="s">
        <v>90</v>
      </c>
      <c r="C24" s="12">
        <v>36</v>
      </c>
      <c r="D24" s="12">
        <v>3</v>
      </c>
      <c r="E24" s="12">
        <v>32</v>
      </c>
      <c r="F24" s="12">
        <v>4</v>
      </c>
      <c r="G24" s="12">
        <f t="shared" si="2"/>
        <v>0</v>
      </c>
      <c r="H24" s="174">
        <f t="shared" si="3"/>
        <v>0</v>
      </c>
      <c r="I24" s="6"/>
      <c r="J24" s="12"/>
      <c r="K24" s="12"/>
      <c r="L24" s="12"/>
      <c r="M24" s="12"/>
      <c r="N24" s="12"/>
      <c r="O24" s="12"/>
      <c r="P24" s="94">
        <v>38</v>
      </c>
      <c r="Q24" s="173">
        <v>0.1</v>
      </c>
      <c r="R24" s="1">
        <f t="shared" si="4"/>
        <v>3.8000000000000003</v>
      </c>
    </row>
    <row r="25" spans="1:18" ht="19.5" customHeight="1">
      <c r="A25" s="168"/>
      <c r="B25" s="72" t="s">
        <v>507</v>
      </c>
      <c r="C25" s="12">
        <v>17</v>
      </c>
      <c r="D25" s="12">
        <v>1</v>
      </c>
      <c r="E25" s="12">
        <v>16</v>
      </c>
      <c r="F25" s="12">
        <v>1</v>
      </c>
      <c r="G25" s="12">
        <f t="shared" si="2"/>
        <v>1</v>
      </c>
      <c r="H25" s="174">
        <f t="shared" si="3"/>
        <v>5.882352941176471</v>
      </c>
      <c r="I25" s="6"/>
      <c r="J25" s="12"/>
      <c r="K25" s="12"/>
      <c r="L25" s="12">
        <v>1</v>
      </c>
      <c r="M25" s="12"/>
      <c r="N25" s="12"/>
      <c r="O25" s="12"/>
      <c r="P25" s="94">
        <v>17</v>
      </c>
      <c r="Q25" s="173">
        <v>0.1</v>
      </c>
      <c r="R25" s="1">
        <f t="shared" si="4"/>
        <v>1.7000000000000002</v>
      </c>
    </row>
    <row r="26" spans="1:18" ht="19.5" customHeight="1">
      <c r="A26" s="168"/>
      <c r="B26" s="72" t="s">
        <v>508</v>
      </c>
      <c r="C26" s="12">
        <v>14</v>
      </c>
      <c r="D26" s="12">
        <v>1</v>
      </c>
      <c r="E26" s="12">
        <v>13</v>
      </c>
      <c r="F26" s="12">
        <v>1</v>
      </c>
      <c r="G26" s="12">
        <f t="shared" si="2"/>
        <v>1</v>
      </c>
      <c r="H26" s="174">
        <f t="shared" si="3"/>
        <v>7.6923076923076925</v>
      </c>
      <c r="I26" s="6"/>
      <c r="J26" s="12"/>
      <c r="K26" s="12">
        <v>1</v>
      </c>
      <c r="L26" s="12"/>
      <c r="M26" s="12"/>
      <c r="N26" s="12"/>
      <c r="O26" s="12"/>
      <c r="P26" s="94">
        <v>13</v>
      </c>
      <c r="Q26" s="173">
        <v>0.1</v>
      </c>
      <c r="R26" s="1">
        <f t="shared" si="4"/>
        <v>1.3</v>
      </c>
    </row>
    <row r="27" spans="1:18" ht="19.5" customHeight="1">
      <c r="A27" s="168">
        <v>13</v>
      </c>
      <c r="B27" s="72" t="s">
        <v>51</v>
      </c>
      <c r="C27" s="12">
        <v>51</v>
      </c>
      <c r="D27" s="12">
        <v>3</v>
      </c>
      <c r="E27" s="12">
        <v>50</v>
      </c>
      <c r="F27" s="12">
        <v>3</v>
      </c>
      <c r="G27" s="12">
        <f t="shared" si="2"/>
        <v>3</v>
      </c>
      <c r="H27" s="174">
        <f t="shared" si="3"/>
        <v>5.660377358490566</v>
      </c>
      <c r="I27" s="6"/>
      <c r="J27" s="12">
        <v>1</v>
      </c>
      <c r="K27" s="12">
        <v>1</v>
      </c>
      <c r="L27" s="12">
        <v>1</v>
      </c>
      <c r="M27" s="12"/>
      <c r="N27" s="12"/>
      <c r="O27" s="12"/>
      <c r="P27" s="94">
        <v>53</v>
      </c>
      <c r="Q27" s="173">
        <v>0.1</v>
      </c>
      <c r="R27" s="1">
        <f t="shared" si="4"/>
        <v>5.300000000000001</v>
      </c>
    </row>
    <row r="28" spans="1:18" ht="19.5" customHeight="1">
      <c r="A28" s="168"/>
      <c r="B28" s="72" t="s">
        <v>509</v>
      </c>
      <c r="C28" s="12">
        <v>92</v>
      </c>
      <c r="D28" s="12">
        <v>5</v>
      </c>
      <c r="E28" s="12">
        <v>88</v>
      </c>
      <c r="F28" s="12">
        <v>8</v>
      </c>
      <c r="G28" s="12">
        <f t="shared" si="2"/>
        <v>4</v>
      </c>
      <c r="H28" s="174">
        <f t="shared" si="3"/>
        <v>4.2105263157894735</v>
      </c>
      <c r="I28" s="6"/>
      <c r="J28" s="12">
        <v>2</v>
      </c>
      <c r="K28" s="12">
        <v>1</v>
      </c>
      <c r="L28" s="12">
        <v>1</v>
      </c>
      <c r="M28" s="12"/>
      <c r="N28" s="12"/>
      <c r="O28" s="12"/>
      <c r="P28" s="94">
        <v>95</v>
      </c>
      <c r="Q28" s="173">
        <v>0.1</v>
      </c>
      <c r="R28" s="1">
        <f t="shared" si="4"/>
        <v>9.5</v>
      </c>
    </row>
    <row r="29" spans="1:18" ht="19.5" customHeight="1">
      <c r="A29" s="168">
        <v>14</v>
      </c>
      <c r="B29" s="72" t="s">
        <v>94</v>
      </c>
      <c r="C29" s="12">
        <v>46</v>
      </c>
      <c r="D29" s="12">
        <v>4</v>
      </c>
      <c r="E29" s="12">
        <v>45</v>
      </c>
      <c r="F29" s="12">
        <v>4</v>
      </c>
      <c r="G29" s="12">
        <f t="shared" si="2"/>
        <v>5</v>
      </c>
      <c r="H29" s="174">
        <f t="shared" si="3"/>
        <v>10.638297872340425</v>
      </c>
      <c r="I29" s="6"/>
      <c r="J29" s="12"/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94">
        <v>47</v>
      </c>
      <c r="Q29" s="173">
        <v>0.1</v>
      </c>
      <c r="R29" s="1">
        <f t="shared" si="4"/>
        <v>4.7</v>
      </c>
    </row>
    <row r="30" spans="1:18" ht="19.5" customHeight="1">
      <c r="A30" s="168"/>
      <c r="B30" s="72" t="s">
        <v>510</v>
      </c>
      <c r="C30" s="12">
        <v>11</v>
      </c>
      <c r="D30" s="12">
        <v>1</v>
      </c>
      <c r="E30" s="12">
        <v>11</v>
      </c>
      <c r="F30" s="12"/>
      <c r="G30" s="12">
        <f t="shared" si="2"/>
        <v>1</v>
      </c>
      <c r="H30" s="174">
        <f t="shared" si="3"/>
        <v>8.333333333333334</v>
      </c>
      <c r="I30" s="6"/>
      <c r="J30" s="12">
        <v>1</v>
      </c>
      <c r="K30" s="12"/>
      <c r="L30" s="12"/>
      <c r="M30" s="12"/>
      <c r="N30" s="12"/>
      <c r="O30" s="12"/>
      <c r="P30" s="94">
        <v>12</v>
      </c>
      <c r="Q30" s="173">
        <v>0.1</v>
      </c>
      <c r="R30" s="1">
        <f t="shared" si="4"/>
        <v>1.2000000000000002</v>
      </c>
    </row>
    <row r="31" spans="1:18" ht="19.5" customHeight="1">
      <c r="A31" s="168">
        <v>15</v>
      </c>
      <c r="B31" s="72" t="s">
        <v>96</v>
      </c>
      <c r="C31" s="12">
        <v>35</v>
      </c>
      <c r="D31" s="12">
        <v>3</v>
      </c>
      <c r="E31" s="12">
        <v>33</v>
      </c>
      <c r="F31" s="12">
        <v>4</v>
      </c>
      <c r="G31" s="12">
        <f t="shared" si="2"/>
        <v>4</v>
      </c>
      <c r="H31" s="174">
        <f t="shared" si="3"/>
        <v>11.11111111111111</v>
      </c>
      <c r="I31" s="6"/>
      <c r="J31" s="12"/>
      <c r="K31" s="12">
        <v>1</v>
      </c>
      <c r="L31" s="12">
        <v>1</v>
      </c>
      <c r="M31" s="12">
        <v>1</v>
      </c>
      <c r="N31" s="12">
        <v>1</v>
      </c>
      <c r="O31" s="12"/>
      <c r="P31" s="94">
        <v>36</v>
      </c>
      <c r="Q31" s="173">
        <v>0.1</v>
      </c>
      <c r="R31" s="1">
        <f t="shared" si="4"/>
        <v>3.6</v>
      </c>
    </row>
    <row r="32" spans="1:18" ht="19.5" customHeight="1">
      <c r="A32" s="168">
        <v>16</v>
      </c>
      <c r="B32" s="72" t="s">
        <v>97</v>
      </c>
      <c r="C32" s="12">
        <v>50</v>
      </c>
      <c r="D32" s="12">
        <v>3</v>
      </c>
      <c r="E32" s="12">
        <v>51</v>
      </c>
      <c r="F32" s="12">
        <v>3</v>
      </c>
      <c r="G32" s="12">
        <f t="shared" si="2"/>
        <v>3</v>
      </c>
      <c r="H32" s="174">
        <f t="shared" si="3"/>
        <v>5.769230769230769</v>
      </c>
      <c r="I32" s="6"/>
      <c r="J32" s="12">
        <v>1</v>
      </c>
      <c r="K32" s="12">
        <v>1</v>
      </c>
      <c r="L32" s="12">
        <v>1</v>
      </c>
      <c r="M32" s="12"/>
      <c r="N32" s="12"/>
      <c r="O32" s="12"/>
      <c r="P32" s="94">
        <v>52</v>
      </c>
      <c r="Q32" s="173">
        <v>0.1</v>
      </c>
      <c r="R32" s="1">
        <f t="shared" si="4"/>
        <v>5.2</v>
      </c>
    </row>
    <row r="33" spans="1:18" ht="19.5" customHeight="1">
      <c r="A33" s="168">
        <v>17</v>
      </c>
      <c r="B33" s="72" t="s">
        <v>98</v>
      </c>
      <c r="C33" s="12">
        <v>33</v>
      </c>
      <c r="D33" s="12">
        <v>3</v>
      </c>
      <c r="E33" s="12">
        <v>28</v>
      </c>
      <c r="F33" s="12">
        <v>3</v>
      </c>
      <c r="G33" s="12">
        <f t="shared" si="2"/>
        <v>0</v>
      </c>
      <c r="H33" s="174">
        <f t="shared" si="3"/>
        <v>0</v>
      </c>
      <c r="I33" s="6"/>
      <c r="J33" s="12"/>
      <c r="K33" s="12"/>
      <c r="L33" s="12"/>
      <c r="M33" s="12"/>
      <c r="N33" s="12"/>
      <c r="O33" s="12"/>
      <c r="P33" s="94">
        <v>33</v>
      </c>
      <c r="Q33" s="173">
        <v>0.1</v>
      </c>
      <c r="R33" s="1">
        <f t="shared" si="4"/>
        <v>3.3000000000000003</v>
      </c>
    </row>
    <row r="34" spans="1:18" ht="19.5" customHeight="1">
      <c r="A34" s="168"/>
      <c r="B34" s="72" t="s">
        <v>511</v>
      </c>
      <c r="C34" s="12">
        <v>20</v>
      </c>
      <c r="D34" s="12">
        <v>1</v>
      </c>
      <c r="E34" s="12">
        <v>20</v>
      </c>
      <c r="F34" s="12">
        <v>1</v>
      </c>
      <c r="G34" s="12">
        <f t="shared" si="2"/>
        <v>1</v>
      </c>
      <c r="H34" s="174">
        <f t="shared" si="3"/>
        <v>4.761904761904762</v>
      </c>
      <c r="I34" s="6"/>
      <c r="J34" s="12">
        <v>1</v>
      </c>
      <c r="K34" s="12"/>
      <c r="L34" s="12"/>
      <c r="M34" s="12"/>
      <c r="N34" s="12"/>
      <c r="O34" s="12"/>
      <c r="P34" s="94">
        <v>21</v>
      </c>
      <c r="Q34" s="173">
        <v>0.1</v>
      </c>
      <c r="R34" s="1">
        <f t="shared" si="4"/>
        <v>2.1</v>
      </c>
    </row>
    <row r="35" spans="1:18" ht="19.5" customHeight="1">
      <c r="A35" s="168"/>
      <c r="B35" s="72" t="s">
        <v>512</v>
      </c>
      <c r="C35" s="12">
        <v>18</v>
      </c>
      <c r="D35" s="12">
        <v>1</v>
      </c>
      <c r="E35" s="12">
        <v>16</v>
      </c>
      <c r="F35" s="12">
        <v>1</v>
      </c>
      <c r="G35" s="12">
        <f t="shared" si="2"/>
        <v>1</v>
      </c>
      <c r="H35" s="174">
        <f t="shared" si="3"/>
        <v>5.555555555555555</v>
      </c>
      <c r="I35" s="6"/>
      <c r="J35" s="12"/>
      <c r="K35" s="12"/>
      <c r="L35" s="12">
        <v>1</v>
      </c>
      <c r="M35" s="12"/>
      <c r="N35" s="12"/>
      <c r="O35" s="12"/>
      <c r="P35" s="94">
        <v>18</v>
      </c>
      <c r="Q35" s="173">
        <v>0.1</v>
      </c>
      <c r="R35" s="1">
        <f t="shared" si="4"/>
        <v>1.8</v>
      </c>
    </row>
    <row r="36" spans="1:18" ht="19.5" customHeight="1">
      <c r="A36" s="168">
        <v>18</v>
      </c>
      <c r="B36" s="72" t="s">
        <v>513</v>
      </c>
      <c r="C36" s="12">
        <v>60</v>
      </c>
      <c r="D36" s="12">
        <v>3</v>
      </c>
      <c r="E36" s="12">
        <v>51</v>
      </c>
      <c r="F36" s="12">
        <v>3</v>
      </c>
      <c r="G36" s="12">
        <f t="shared" si="2"/>
        <v>6</v>
      </c>
      <c r="H36" s="174">
        <f t="shared" si="3"/>
        <v>9.67741935483871</v>
      </c>
      <c r="I36" s="6"/>
      <c r="J36" s="12">
        <v>1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94">
        <v>62</v>
      </c>
      <c r="Q36" s="173">
        <v>0.1</v>
      </c>
      <c r="R36" s="1">
        <f t="shared" si="4"/>
        <v>6.2</v>
      </c>
    </row>
    <row r="37" spans="1:18" ht="19.5" customHeight="1">
      <c r="A37" s="168">
        <v>19</v>
      </c>
      <c r="B37" s="72" t="s">
        <v>514</v>
      </c>
      <c r="C37" s="12">
        <v>30</v>
      </c>
      <c r="D37" s="12">
        <v>3</v>
      </c>
      <c r="E37" s="12">
        <v>29</v>
      </c>
      <c r="F37" s="12">
        <v>3</v>
      </c>
      <c r="G37" s="12">
        <f t="shared" si="2"/>
        <v>3</v>
      </c>
      <c r="H37" s="174">
        <f t="shared" si="3"/>
        <v>10</v>
      </c>
      <c r="I37" s="6"/>
      <c r="J37" s="12"/>
      <c r="K37" s="12"/>
      <c r="L37" s="12">
        <v>1</v>
      </c>
      <c r="M37" s="12">
        <v>1</v>
      </c>
      <c r="N37" s="12"/>
      <c r="O37" s="12">
        <v>1</v>
      </c>
      <c r="P37" s="94">
        <v>30</v>
      </c>
      <c r="Q37" s="173">
        <v>0.1</v>
      </c>
      <c r="R37" s="1">
        <f t="shared" si="4"/>
        <v>3</v>
      </c>
    </row>
    <row r="38" spans="1:18" ht="19.5" customHeight="1">
      <c r="A38" s="168">
        <v>20</v>
      </c>
      <c r="B38" s="72" t="s">
        <v>102</v>
      </c>
      <c r="C38" s="12">
        <v>17</v>
      </c>
      <c r="D38" s="12">
        <v>3</v>
      </c>
      <c r="E38" s="12">
        <v>15</v>
      </c>
      <c r="F38" s="12">
        <v>3</v>
      </c>
      <c r="G38" s="12">
        <f t="shared" si="2"/>
        <v>2</v>
      </c>
      <c r="H38" s="174">
        <f t="shared" si="3"/>
        <v>11.764705882352942</v>
      </c>
      <c r="I38" s="6"/>
      <c r="J38" s="12"/>
      <c r="K38" s="12"/>
      <c r="L38" s="12">
        <v>1</v>
      </c>
      <c r="M38" s="12">
        <v>1</v>
      </c>
      <c r="N38" s="12"/>
      <c r="O38" s="12"/>
      <c r="P38" s="94">
        <v>17</v>
      </c>
      <c r="Q38" s="173">
        <v>0.1</v>
      </c>
      <c r="R38" s="1">
        <f t="shared" si="4"/>
        <v>1.7000000000000002</v>
      </c>
    </row>
    <row r="39" spans="1:18" ht="19.5" customHeight="1">
      <c r="A39" s="168">
        <v>21</v>
      </c>
      <c r="B39" s="72" t="s">
        <v>47</v>
      </c>
      <c r="C39" s="12">
        <v>36</v>
      </c>
      <c r="D39" s="12">
        <v>3</v>
      </c>
      <c r="E39" s="12">
        <v>33</v>
      </c>
      <c r="F39" s="12">
        <v>4</v>
      </c>
      <c r="G39" s="12">
        <f t="shared" si="2"/>
        <v>0</v>
      </c>
      <c r="H39" s="174">
        <f t="shared" si="3"/>
        <v>0</v>
      </c>
      <c r="I39" s="6"/>
      <c r="J39" s="12"/>
      <c r="K39" s="12"/>
      <c r="L39" s="12"/>
      <c r="M39" s="12"/>
      <c r="N39" s="12"/>
      <c r="O39" s="12"/>
      <c r="P39" s="94">
        <v>36</v>
      </c>
      <c r="Q39" s="173">
        <v>0.1</v>
      </c>
      <c r="R39" s="1">
        <f t="shared" si="4"/>
        <v>3.6</v>
      </c>
    </row>
    <row r="40" spans="1:18" ht="19.5" customHeight="1">
      <c r="A40" s="168"/>
      <c r="B40" s="72" t="s">
        <v>103</v>
      </c>
      <c r="C40" s="12">
        <v>191</v>
      </c>
      <c r="D40" s="12">
        <v>8</v>
      </c>
      <c r="E40" s="12">
        <v>162</v>
      </c>
      <c r="F40" s="12">
        <v>8</v>
      </c>
      <c r="G40" s="12">
        <f t="shared" si="2"/>
        <v>11</v>
      </c>
      <c r="H40" s="174">
        <f t="shared" si="3"/>
        <v>5.555555555555555</v>
      </c>
      <c r="I40" s="6"/>
      <c r="J40" s="12">
        <v>4</v>
      </c>
      <c r="K40" s="12">
        <v>3</v>
      </c>
      <c r="L40" s="12">
        <v>4</v>
      </c>
      <c r="M40" s="12"/>
      <c r="N40" s="12"/>
      <c r="O40" s="12"/>
      <c r="P40" s="94">
        <v>198</v>
      </c>
      <c r="Q40" s="173">
        <v>0.1</v>
      </c>
      <c r="R40" s="1">
        <f t="shared" si="4"/>
        <v>19.8</v>
      </c>
    </row>
    <row r="41" spans="1:18" ht="19.5" customHeight="1">
      <c r="A41" s="168"/>
      <c r="B41" s="72" t="s">
        <v>104</v>
      </c>
      <c r="C41" s="12">
        <v>9</v>
      </c>
      <c r="D41" s="12">
        <v>1</v>
      </c>
      <c r="E41" s="12">
        <v>9</v>
      </c>
      <c r="F41" s="12">
        <v>1</v>
      </c>
      <c r="G41" s="12">
        <f t="shared" si="2"/>
        <v>0</v>
      </c>
      <c r="H41" s="174">
        <f t="shared" si="3"/>
        <v>0</v>
      </c>
      <c r="I41" s="6"/>
      <c r="J41" s="12"/>
      <c r="K41" s="12"/>
      <c r="L41" s="12"/>
      <c r="M41" s="12"/>
      <c r="N41" s="12"/>
      <c r="O41" s="12"/>
      <c r="P41" s="94">
        <v>9</v>
      </c>
      <c r="Q41" s="173">
        <v>0.1</v>
      </c>
      <c r="R41" s="1">
        <f t="shared" si="4"/>
        <v>0.9</v>
      </c>
    </row>
    <row r="42" spans="1:18" ht="19.5" customHeight="1">
      <c r="A42" s="168"/>
      <c r="B42" s="72" t="s">
        <v>105</v>
      </c>
      <c r="C42" s="12">
        <v>11</v>
      </c>
      <c r="D42" s="12">
        <v>1</v>
      </c>
      <c r="E42" s="12">
        <v>10</v>
      </c>
      <c r="F42" s="12">
        <v>1</v>
      </c>
      <c r="G42" s="12">
        <f t="shared" si="2"/>
        <v>0</v>
      </c>
      <c r="H42" s="174">
        <f t="shared" si="3"/>
        <v>0</v>
      </c>
      <c r="I42" s="6"/>
      <c r="J42" s="12"/>
      <c r="K42" s="12"/>
      <c r="L42" s="12"/>
      <c r="M42" s="12"/>
      <c r="N42" s="12"/>
      <c r="O42" s="12"/>
      <c r="P42" s="94">
        <v>11</v>
      </c>
      <c r="Q42" s="173">
        <v>0.1</v>
      </c>
      <c r="R42" s="1">
        <f t="shared" si="4"/>
        <v>1.1</v>
      </c>
    </row>
    <row r="43" spans="1:18" ht="19.5" customHeight="1">
      <c r="A43" s="168"/>
      <c r="B43" s="72" t="s">
        <v>106</v>
      </c>
      <c r="C43" s="12">
        <v>13</v>
      </c>
      <c r="D43" s="12">
        <v>1</v>
      </c>
      <c r="E43" s="12">
        <v>13</v>
      </c>
      <c r="F43" s="12">
        <v>1</v>
      </c>
      <c r="G43" s="12">
        <f t="shared" si="2"/>
        <v>1</v>
      </c>
      <c r="H43" s="174">
        <f t="shared" si="3"/>
        <v>7.142857142857143</v>
      </c>
      <c r="I43" s="6"/>
      <c r="J43" s="12">
        <v>1</v>
      </c>
      <c r="K43" s="12"/>
      <c r="L43" s="12"/>
      <c r="M43" s="12"/>
      <c r="N43" s="12"/>
      <c r="O43" s="12"/>
      <c r="P43" s="94">
        <v>14</v>
      </c>
      <c r="Q43" s="173">
        <v>0.1</v>
      </c>
      <c r="R43" s="1">
        <f t="shared" si="4"/>
        <v>1.4000000000000001</v>
      </c>
    </row>
    <row r="44" spans="1:18" ht="19.5" customHeight="1">
      <c r="A44" s="168"/>
      <c r="B44" s="72" t="s">
        <v>515</v>
      </c>
      <c r="C44" s="12">
        <v>10</v>
      </c>
      <c r="D44" s="12">
        <v>1</v>
      </c>
      <c r="E44" s="12">
        <v>9</v>
      </c>
      <c r="F44" s="12">
        <v>1</v>
      </c>
      <c r="G44" s="12">
        <f t="shared" si="2"/>
        <v>0</v>
      </c>
      <c r="H44" s="174">
        <f t="shared" si="3"/>
        <v>0</v>
      </c>
      <c r="I44" s="6"/>
      <c r="J44" s="12"/>
      <c r="K44" s="12"/>
      <c r="L44" s="12"/>
      <c r="M44" s="12"/>
      <c r="N44" s="12"/>
      <c r="O44" s="12"/>
      <c r="P44" s="94">
        <v>10</v>
      </c>
      <c r="Q44" s="173">
        <v>0.1</v>
      </c>
      <c r="R44" s="1">
        <f t="shared" si="4"/>
        <v>1</v>
      </c>
    </row>
    <row r="45" spans="1:18" ht="19.5" customHeight="1">
      <c r="A45" s="168"/>
      <c r="B45" s="72" t="s">
        <v>516</v>
      </c>
      <c r="C45" s="12">
        <v>14</v>
      </c>
      <c r="D45" s="12">
        <v>1</v>
      </c>
      <c r="E45" s="12">
        <v>14</v>
      </c>
      <c r="F45" s="12">
        <v>1</v>
      </c>
      <c r="G45" s="12">
        <f t="shared" si="2"/>
        <v>1</v>
      </c>
      <c r="H45" s="174">
        <f t="shared" si="3"/>
        <v>7.142857142857143</v>
      </c>
      <c r="I45" s="6"/>
      <c r="J45" s="12"/>
      <c r="K45" s="12"/>
      <c r="L45" s="12">
        <v>1</v>
      </c>
      <c r="M45" s="12"/>
      <c r="N45" s="12"/>
      <c r="O45" s="12"/>
      <c r="P45" s="94">
        <v>14</v>
      </c>
      <c r="Q45" s="173">
        <v>0.1</v>
      </c>
      <c r="R45" s="1">
        <f t="shared" si="4"/>
        <v>1.4000000000000001</v>
      </c>
    </row>
    <row r="46" spans="1:18" ht="19.5" customHeight="1">
      <c r="A46" s="168"/>
      <c r="B46" s="72" t="s">
        <v>109</v>
      </c>
      <c r="C46" s="12">
        <v>15</v>
      </c>
      <c r="D46" s="12">
        <v>1</v>
      </c>
      <c r="E46" s="12">
        <v>15</v>
      </c>
      <c r="F46" s="12">
        <v>1</v>
      </c>
      <c r="G46" s="12">
        <f t="shared" si="2"/>
        <v>0</v>
      </c>
      <c r="H46" s="174">
        <f t="shared" si="3"/>
        <v>0</v>
      </c>
      <c r="I46" s="6"/>
      <c r="J46" s="12"/>
      <c r="K46" s="12"/>
      <c r="L46" s="12"/>
      <c r="M46" s="12"/>
      <c r="N46" s="12"/>
      <c r="O46" s="12"/>
      <c r="P46" s="94">
        <v>15</v>
      </c>
      <c r="Q46" s="173">
        <v>0.1</v>
      </c>
      <c r="R46" s="1">
        <f t="shared" si="4"/>
        <v>1.5</v>
      </c>
    </row>
    <row r="47" spans="1:18" ht="19.5" customHeight="1">
      <c r="A47" s="168"/>
      <c r="B47" s="72" t="s">
        <v>110</v>
      </c>
      <c r="C47" s="12">
        <v>12</v>
      </c>
      <c r="D47" s="12">
        <v>1</v>
      </c>
      <c r="E47" s="12">
        <v>12</v>
      </c>
      <c r="F47" s="12">
        <v>1</v>
      </c>
      <c r="G47" s="12">
        <f t="shared" si="2"/>
        <v>0</v>
      </c>
      <c r="H47" s="174">
        <f t="shared" si="3"/>
        <v>0</v>
      </c>
      <c r="I47" s="6"/>
      <c r="J47" s="12"/>
      <c r="K47" s="12"/>
      <c r="L47" s="12"/>
      <c r="M47" s="12"/>
      <c r="N47" s="12"/>
      <c r="O47" s="12"/>
      <c r="P47" s="94">
        <v>12</v>
      </c>
      <c r="Q47" s="173">
        <v>0.1</v>
      </c>
      <c r="R47" s="1">
        <f t="shared" si="4"/>
        <v>1.2000000000000002</v>
      </c>
    </row>
    <row r="48" spans="1:18" ht="19.5" customHeight="1">
      <c r="A48" s="168"/>
      <c r="B48" s="72" t="s">
        <v>517</v>
      </c>
      <c r="C48" s="12">
        <v>12</v>
      </c>
      <c r="D48" s="12">
        <v>1</v>
      </c>
      <c r="E48" s="12">
        <v>12</v>
      </c>
      <c r="F48" s="12">
        <v>1</v>
      </c>
      <c r="G48" s="12">
        <f t="shared" si="2"/>
        <v>0</v>
      </c>
      <c r="H48" s="174">
        <f t="shared" si="3"/>
        <v>0</v>
      </c>
      <c r="I48" s="6"/>
      <c r="J48" s="12"/>
      <c r="K48" s="12"/>
      <c r="L48" s="12"/>
      <c r="M48" s="12"/>
      <c r="N48" s="12"/>
      <c r="O48" s="12"/>
      <c r="P48" s="94">
        <v>12</v>
      </c>
      <c r="Q48" s="173">
        <v>0.1</v>
      </c>
      <c r="R48" s="1">
        <f t="shared" si="4"/>
        <v>1.2000000000000002</v>
      </c>
    </row>
    <row r="49" spans="1:18" ht="19.5" customHeight="1">
      <c r="A49" s="169" t="s">
        <v>211</v>
      </c>
      <c r="B49" s="58" t="s">
        <v>518</v>
      </c>
      <c r="C49" s="13">
        <f>SUM(C50:C62)</f>
        <v>1007</v>
      </c>
      <c r="D49" s="13">
        <f aca="true" t="shared" si="5" ref="D49:O49">SUM(D50:D62)</f>
        <v>52</v>
      </c>
      <c r="E49" s="13">
        <f t="shared" si="5"/>
        <v>939</v>
      </c>
      <c r="F49" s="13">
        <f t="shared" si="5"/>
        <v>53</v>
      </c>
      <c r="G49" s="13">
        <f t="shared" si="5"/>
        <v>90</v>
      </c>
      <c r="H49" s="175">
        <f aca="true" t="shared" si="6" ref="H49:H62">(I49+J49+K49+L49+M49+N49+O49)*100/P49</f>
        <v>8.56327307326356</v>
      </c>
      <c r="I49" s="13">
        <f t="shared" si="5"/>
        <v>0</v>
      </c>
      <c r="J49" s="13">
        <f t="shared" si="5"/>
        <v>24</v>
      </c>
      <c r="K49" s="13">
        <f t="shared" si="5"/>
        <v>20</v>
      </c>
      <c r="L49" s="13">
        <f t="shared" si="5"/>
        <v>15</v>
      </c>
      <c r="M49" s="13">
        <f t="shared" si="5"/>
        <v>13</v>
      </c>
      <c r="N49" s="13">
        <f t="shared" si="5"/>
        <v>11</v>
      </c>
      <c r="O49" s="13">
        <f t="shared" si="5"/>
        <v>7</v>
      </c>
      <c r="P49" s="171">
        <f>SUM(P50:P62)</f>
        <v>1051</v>
      </c>
      <c r="Q49" s="173">
        <v>0.1</v>
      </c>
      <c r="R49" s="1">
        <f t="shared" si="4"/>
        <v>105.10000000000001</v>
      </c>
    </row>
    <row r="50" spans="1:18" ht="19.5" customHeight="1">
      <c r="A50" s="168">
        <v>1</v>
      </c>
      <c r="B50" s="72" t="s">
        <v>113</v>
      </c>
      <c r="C50" s="12">
        <v>120</v>
      </c>
      <c r="D50" s="12">
        <v>4</v>
      </c>
      <c r="E50" s="12">
        <v>120</v>
      </c>
      <c r="F50" s="12">
        <v>4</v>
      </c>
      <c r="G50" s="12">
        <f aca="true" t="shared" si="7" ref="G50:G62">SUM(I50:O50)</f>
        <v>6</v>
      </c>
      <c r="H50" s="174">
        <f t="shared" si="6"/>
        <v>4.8</v>
      </c>
      <c r="I50" s="6"/>
      <c r="J50" s="12">
        <v>3</v>
      </c>
      <c r="K50" s="12">
        <v>2</v>
      </c>
      <c r="L50" s="12">
        <v>1</v>
      </c>
      <c r="M50" s="12"/>
      <c r="N50" s="12"/>
      <c r="O50" s="12"/>
      <c r="P50" s="94">
        <v>125</v>
      </c>
      <c r="Q50" s="173">
        <v>0.1</v>
      </c>
      <c r="R50" s="1">
        <f t="shared" si="4"/>
        <v>12.5</v>
      </c>
    </row>
    <row r="51" spans="1:18" ht="19.5" customHeight="1">
      <c r="A51" s="168">
        <v>2</v>
      </c>
      <c r="B51" s="72" t="s">
        <v>57</v>
      </c>
      <c r="C51" s="12">
        <v>76</v>
      </c>
      <c r="D51" s="12">
        <v>4</v>
      </c>
      <c r="E51" s="12">
        <v>70</v>
      </c>
      <c r="F51" s="12">
        <v>4</v>
      </c>
      <c r="G51" s="12">
        <f t="shared" si="7"/>
        <v>9</v>
      </c>
      <c r="H51" s="174">
        <f t="shared" si="6"/>
        <v>11.39240506329114</v>
      </c>
      <c r="I51" s="6"/>
      <c r="J51" s="12">
        <v>1</v>
      </c>
      <c r="K51" s="12">
        <v>2</v>
      </c>
      <c r="L51" s="12">
        <v>2</v>
      </c>
      <c r="M51" s="12">
        <v>2</v>
      </c>
      <c r="N51" s="12">
        <v>1</v>
      </c>
      <c r="O51" s="12">
        <v>1</v>
      </c>
      <c r="P51" s="94">
        <v>79</v>
      </c>
      <c r="Q51" s="173">
        <v>0.1</v>
      </c>
      <c r="R51" s="1">
        <f t="shared" si="4"/>
        <v>7.9</v>
      </c>
    </row>
    <row r="52" spans="1:18" ht="19.5" customHeight="1">
      <c r="A52" s="168">
        <v>3</v>
      </c>
      <c r="B52" s="72" t="s">
        <v>114</v>
      </c>
      <c r="C52" s="12">
        <v>69</v>
      </c>
      <c r="D52" s="12">
        <v>4</v>
      </c>
      <c r="E52" s="12">
        <v>66</v>
      </c>
      <c r="F52" s="12">
        <v>5</v>
      </c>
      <c r="G52" s="12">
        <f t="shared" si="7"/>
        <v>3</v>
      </c>
      <c r="H52" s="174">
        <f t="shared" si="6"/>
        <v>4.225352112676056</v>
      </c>
      <c r="I52" s="6"/>
      <c r="J52" s="12">
        <v>1</v>
      </c>
      <c r="K52" s="12">
        <v>1</v>
      </c>
      <c r="L52" s="12">
        <v>1</v>
      </c>
      <c r="M52" s="12"/>
      <c r="N52" s="12"/>
      <c r="O52" s="12"/>
      <c r="P52" s="94">
        <v>71</v>
      </c>
      <c r="Q52" s="173">
        <v>0.1</v>
      </c>
      <c r="R52" s="1">
        <f t="shared" si="4"/>
        <v>7.1000000000000005</v>
      </c>
    </row>
    <row r="53" spans="1:18" ht="19.5" customHeight="1">
      <c r="A53" s="168">
        <v>4</v>
      </c>
      <c r="B53" s="72" t="s">
        <v>115</v>
      </c>
      <c r="C53" s="12">
        <v>70</v>
      </c>
      <c r="D53" s="12">
        <v>4</v>
      </c>
      <c r="E53" s="12">
        <v>64</v>
      </c>
      <c r="F53" s="12">
        <v>5</v>
      </c>
      <c r="G53" s="12">
        <f t="shared" si="7"/>
        <v>9</v>
      </c>
      <c r="H53" s="174">
        <f t="shared" si="6"/>
        <v>12.32876712328767</v>
      </c>
      <c r="I53" s="6"/>
      <c r="J53" s="12">
        <v>1</v>
      </c>
      <c r="K53" s="12">
        <v>2</v>
      </c>
      <c r="L53" s="12">
        <v>2</v>
      </c>
      <c r="M53" s="12">
        <v>2</v>
      </c>
      <c r="N53" s="12">
        <v>2</v>
      </c>
      <c r="O53" s="12"/>
      <c r="P53" s="94">
        <v>73</v>
      </c>
      <c r="Q53" s="173">
        <v>0.1</v>
      </c>
      <c r="R53" s="1">
        <f t="shared" si="4"/>
        <v>7.300000000000001</v>
      </c>
    </row>
    <row r="54" spans="1:18" ht="19.5" customHeight="1">
      <c r="A54" s="168">
        <v>5</v>
      </c>
      <c r="B54" s="72" t="s">
        <v>116</v>
      </c>
      <c r="C54" s="12">
        <v>72</v>
      </c>
      <c r="D54" s="12">
        <v>4</v>
      </c>
      <c r="E54" s="12">
        <v>60</v>
      </c>
      <c r="F54" s="12">
        <v>4</v>
      </c>
      <c r="G54" s="12">
        <f t="shared" si="7"/>
        <v>8</v>
      </c>
      <c r="H54" s="174">
        <f t="shared" si="6"/>
        <v>10.526315789473685</v>
      </c>
      <c r="I54" s="6"/>
      <c r="J54" s="12">
        <v>3</v>
      </c>
      <c r="K54" s="12">
        <v>1</v>
      </c>
      <c r="L54" s="12">
        <v>1</v>
      </c>
      <c r="M54" s="12">
        <v>1</v>
      </c>
      <c r="N54" s="12">
        <v>1</v>
      </c>
      <c r="O54" s="12">
        <v>1</v>
      </c>
      <c r="P54" s="172">
        <v>76</v>
      </c>
      <c r="Q54" s="173">
        <v>0.1</v>
      </c>
      <c r="R54" s="1">
        <f t="shared" si="4"/>
        <v>7.6000000000000005</v>
      </c>
    </row>
    <row r="55" spans="1:18" ht="19.5" customHeight="1">
      <c r="A55" s="168">
        <v>6</v>
      </c>
      <c r="B55" s="72" t="s">
        <v>117</v>
      </c>
      <c r="C55" s="12">
        <v>77</v>
      </c>
      <c r="D55" s="12">
        <v>4</v>
      </c>
      <c r="E55" s="12">
        <v>72</v>
      </c>
      <c r="F55" s="12">
        <v>3</v>
      </c>
      <c r="G55" s="12">
        <f t="shared" si="7"/>
        <v>5</v>
      </c>
      <c r="H55" s="174">
        <f t="shared" si="6"/>
        <v>6.172839506172839</v>
      </c>
      <c r="I55" s="6"/>
      <c r="J55" s="12">
        <v>2</v>
      </c>
      <c r="K55" s="12">
        <v>2</v>
      </c>
      <c r="L55" s="12">
        <v>1</v>
      </c>
      <c r="M55" s="12"/>
      <c r="N55" s="12"/>
      <c r="O55" s="12"/>
      <c r="P55" s="94">
        <v>81</v>
      </c>
      <c r="Q55" s="173">
        <v>0.1</v>
      </c>
      <c r="R55" s="1">
        <f t="shared" si="4"/>
        <v>8.1</v>
      </c>
    </row>
    <row r="56" spans="1:18" ht="19.5" customHeight="1">
      <c r="A56" s="168">
        <v>7</v>
      </c>
      <c r="B56" s="72" t="s">
        <v>118</v>
      </c>
      <c r="C56" s="12">
        <v>77</v>
      </c>
      <c r="D56" s="12">
        <v>4</v>
      </c>
      <c r="E56" s="12">
        <v>69</v>
      </c>
      <c r="F56" s="12">
        <v>4</v>
      </c>
      <c r="G56" s="12">
        <f t="shared" si="7"/>
        <v>9</v>
      </c>
      <c r="H56" s="174">
        <f t="shared" si="6"/>
        <v>11.11111111111111</v>
      </c>
      <c r="I56" s="6"/>
      <c r="J56" s="12">
        <v>3</v>
      </c>
      <c r="K56" s="12">
        <v>1</v>
      </c>
      <c r="L56" s="12">
        <v>1</v>
      </c>
      <c r="M56" s="12">
        <v>1</v>
      </c>
      <c r="N56" s="12">
        <v>2</v>
      </c>
      <c r="O56" s="12">
        <v>1</v>
      </c>
      <c r="P56" s="94">
        <v>81</v>
      </c>
      <c r="Q56" s="173">
        <v>0.1</v>
      </c>
      <c r="R56" s="1">
        <f t="shared" si="4"/>
        <v>8.1</v>
      </c>
    </row>
    <row r="57" spans="1:18" ht="19.5" customHeight="1">
      <c r="A57" s="168">
        <v>8</v>
      </c>
      <c r="B57" s="72" t="s">
        <v>119</v>
      </c>
      <c r="C57" s="12">
        <v>78</v>
      </c>
      <c r="D57" s="12">
        <v>4</v>
      </c>
      <c r="E57" s="12">
        <v>72</v>
      </c>
      <c r="F57" s="12">
        <v>3</v>
      </c>
      <c r="G57" s="12">
        <f t="shared" si="7"/>
        <v>9</v>
      </c>
      <c r="H57" s="174">
        <f t="shared" si="6"/>
        <v>10.975609756097562</v>
      </c>
      <c r="I57" s="6"/>
      <c r="J57" s="12">
        <v>2</v>
      </c>
      <c r="K57" s="12">
        <v>2</v>
      </c>
      <c r="L57" s="12">
        <v>1</v>
      </c>
      <c r="M57" s="12">
        <v>2</v>
      </c>
      <c r="N57" s="12">
        <v>1</v>
      </c>
      <c r="O57" s="12">
        <v>1</v>
      </c>
      <c r="P57" s="94">
        <v>82</v>
      </c>
      <c r="Q57" s="173">
        <v>0.1</v>
      </c>
      <c r="R57" s="1">
        <f t="shared" si="4"/>
        <v>8.200000000000001</v>
      </c>
    </row>
    <row r="58" spans="1:18" ht="19.5" customHeight="1">
      <c r="A58" s="168">
        <v>9</v>
      </c>
      <c r="B58" s="72" t="s">
        <v>120</v>
      </c>
      <c r="C58" s="12">
        <v>71</v>
      </c>
      <c r="D58" s="12">
        <v>4</v>
      </c>
      <c r="E58" s="12">
        <v>69</v>
      </c>
      <c r="F58" s="12">
        <v>5</v>
      </c>
      <c r="G58" s="12">
        <f t="shared" si="7"/>
        <v>4</v>
      </c>
      <c r="H58" s="174">
        <f t="shared" si="6"/>
        <v>5.405405405405405</v>
      </c>
      <c r="I58" s="6"/>
      <c r="J58" s="12">
        <v>1</v>
      </c>
      <c r="K58" s="12">
        <v>2</v>
      </c>
      <c r="L58" s="12">
        <v>1</v>
      </c>
      <c r="M58" s="12"/>
      <c r="N58" s="12"/>
      <c r="O58" s="12"/>
      <c r="P58" s="94">
        <v>74</v>
      </c>
      <c r="Q58" s="173">
        <v>0.1</v>
      </c>
      <c r="R58" s="1">
        <f t="shared" si="4"/>
        <v>7.4</v>
      </c>
    </row>
    <row r="59" spans="1:18" ht="19.5" customHeight="1">
      <c r="A59" s="168">
        <v>10</v>
      </c>
      <c r="B59" s="72" t="s">
        <v>121</v>
      </c>
      <c r="C59" s="12">
        <v>73</v>
      </c>
      <c r="D59" s="12">
        <v>4</v>
      </c>
      <c r="E59" s="12">
        <v>67</v>
      </c>
      <c r="F59" s="12">
        <v>3</v>
      </c>
      <c r="G59" s="12">
        <f t="shared" si="7"/>
        <v>4</v>
      </c>
      <c r="H59" s="174">
        <f t="shared" si="6"/>
        <v>5.2631578947368425</v>
      </c>
      <c r="I59" s="6"/>
      <c r="J59" s="12">
        <v>2</v>
      </c>
      <c r="K59" s="12">
        <v>1</v>
      </c>
      <c r="L59" s="12">
        <v>1</v>
      </c>
      <c r="M59" s="12"/>
      <c r="N59" s="12"/>
      <c r="O59" s="12"/>
      <c r="P59" s="94">
        <v>76</v>
      </c>
      <c r="Q59" s="173">
        <v>0.1</v>
      </c>
      <c r="R59" s="1">
        <f t="shared" si="4"/>
        <v>7.6000000000000005</v>
      </c>
    </row>
    <row r="60" spans="1:18" ht="19.5" customHeight="1">
      <c r="A60" s="168">
        <v>11</v>
      </c>
      <c r="B60" s="72" t="s">
        <v>122</v>
      </c>
      <c r="C60" s="12">
        <v>78</v>
      </c>
      <c r="D60" s="12">
        <v>4</v>
      </c>
      <c r="E60" s="12">
        <v>71</v>
      </c>
      <c r="F60" s="12">
        <v>4</v>
      </c>
      <c r="G60" s="12">
        <f t="shared" si="7"/>
        <v>8</v>
      </c>
      <c r="H60" s="174">
        <f t="shared" si="6"/>
        <v>9.876543209876543</v>
      </c>
      <c r="I60" s="6"/>
      <c r="J60" s="12">
        <v>2</v>
      </c>
      <c r="K60" s="12">
        <v>1</v>
      </c>
      <c r="L60" s="12">
        <v>1</v>
      </c>
      <c r="M60" s="12">
        <v>2</v>
      </c>
      <c r="N60" s="12">
        <v>1</v>
      </c>
      <c r="O60" s="12">
        <v>1</v>
      </c>
      <c r="P60" s="94">
        <v>81</v>
      </c>
      <c r="Q60" s="173">
        <v>0.1</v>
      </c>
      <c r="R60" s="1">
        <f t="shared" si="4"/>
        <v>8.1</v>
      </c>
    </row>
    <row r="61" spans="1:18" ht="19.5" customHeight="1">
      <c r="A61" s="168">
        <v>12</v>
      </c>
      <c r="B61" s="72" t="s">
        <v>123</v>
      </c>
      <c r="C61" s="12">
        <v>72</v>
      </c>
      <c r="D61" s="12">
        <v>4</v>
      </c>
      <c r="E61" s="12">
        <v>71</v>
      </c>
      <c r="F61" s="12">
        <v>5</v>
      </c>
      <c r="G61" s="12">
        <f t="shared" si="7"/>
        <v>8</v>
      </c>
      <c r="H61" s="174">
        <f t="shared" si="6"/>
        <v>10.666666666666666</v>
      </c>
      <c r="I61" s="6"/>
      <c r="J61" s="12">
        <v>1</v>
      </c>
      <c r="K61" s="12">
        <v>2</v>
      </c>
      <c r="L61" s="12">
        <v>1</v>
      </c>
      <c r="M61" s="12">
        <v>1</v>
      </c>
      <c r="N61" s="12">
        <v>2</v>
      </c>
      <c r="O61" s="12">
        <v>1</v>
      </c>
      <c r="P61" s="94">
        <v>75</v>
      </c>
      <c r="Q61" s="173">
        <v>0.1</v>
      </c>
      <c r="R61" s="1">
        <f t="shared" si="4"/>
        <v>7.5</v>
      </c>
    </row>
    <row r="62" spans="1:18" ht="19.5" customHeight="1">
      <c r="A62" s="176">
        <v>13</v>
      </c>
      <c r="B62" s="115" t="s">
        <v>124</v>
      </c>
      <c r="C62" s="46">
        <v>74</v>
      </c>
      <c r="D62" s="46">
        <v>4</v>
      </c>
      <c r="E62" s="46">
        <v>68</v>
      </c>
      <c r="F62" s="46">
        <v>4</v>
      </c>
      <c r="G62" s="46">
        <f t="shared" si="7"/>
        <v>8</v>
      </c>
      <c r="H62" s="177">
        <f t="shared" si="6"/>
        <v>10.38961038961039</v>
      </c>
      <c r="I62" s="45"/>
      <c r="J62" s="46">
        <v>2</v>
      </c>
      <c r="K62" s="46">
        <v>1</v>
      </c>
      <c r="L62" s="46">
        <v>1</v>
      </c>
      <c r="M62" s="46">
        <v>2</v>
      </c>
      <c r="N62" s="46">
        <v>1</v>
      </c>
      <c r="O62" s="46">
        <v>1</v>
      </c>
      <c r="P62" s="94">
        <v>77</v>
      </c>
      <c r="Q62" s="173">
        <v>0.1</v>
      </c>
      <c r="R62" s="1">
        <f t="shared" si="4"/>
        <v>7.7</v>
      </c>
    </row>
  </sheetData>
  <mergeCells count="9">
    <mergeCell ref="H5:H6"/>
    <mergeCell ref="I5:O5"/>
    <mergeCell ref="A3:O3"/>
    <mergeCell ref="A2:O2"/>
    <mergeCell ref="C5:D5"/>
    <mergeCell ref="E5:F5"/>
    <mergeCell ref="G5:G6"/>
    <mergeCell ref="A5:A6"/>
    <mergeCell ref="B5:B6"/>
  </mergeCells>
  <printOptions/>
  <pageMargins left="0.24" right="0.21" top="0.37" bottom="0.35" header="0.2" footer="0.2"/>
  <pageSetup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V62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IV16384"/>
    </sheetView>
  </sheetViews>
  <sheetFormatPr defaultColWidth="8.88671875" defaultRowHeight="18.75"/>
  <cols>
    <col min="1" max="1" width="4.3359375" style="1" customWidth="1"/>
    <col min="2" max="2" width="23.6640625" style="1" customWidth="1"/>
    <col min="3" max="4" width="4.77734375" style="1" customWidth="1"/>
    <col min="5" max="7" width="4.77734375" style="10" customWidth="1"/>
    <col min="8" max="8" width="6.6640625" style="1" customWidth="1"/>
    <col min="9" max="9" width="4.6640625" style="179" customWidth="1"/>
    <col min="10" max="10" width="6.21484375" style="1" customWidth="1"/>
    <col min="11" max="19" width="4.77734375" style="10" customWidth="1"/>
    <col min="20" max="20" width="8.88671875" style="1" customWidth="1"/>
    <col min="21" max="21" width="6.10546875" style="1" customWidth="1"/>
    <col min="22" max="22" width="5.77734375" style="1" customWidth="1"/>
    <col min="23" max="16384" width="8.88671875" style="1" customWidth="1"/>
  </cols>
  <sheetData>
    <row r="2" spans="1:19" ht="18.75">
      <c r="A2" s="222" t="s">
        <v>499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56"/>
      <c r="R2" s="256"/>
      <c r="S2" s="256"/>
    </row>
    <row r="3" spans="1:19" ht="18.75">
      <c r="A3" s="222" t="s">
        <v>500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56"/>
      <c r="R3" s="256"/>
      <c r="S3" s="256"/>
    </row>
    <row r="5" spans="1:19" ht="52.5" customHeight="1">
      <c r="A5" s="227" t="s">
        <v>493</v>
      </c>
      <c r="B5" s="227" t="s">
        <v>494</v>
      </c>
      <c r="C5" s="224" t="s">
        <v>490</v>
      </c>
      <c r="D5" s="226"/>
      <c r="E5" s="224" t="s">
        <v>520</v>
      </c>
      <c r="F5" s="226"/>
      <c r="G5" s="224" t="s">
        <v>525</v>
      </c>
      <c r="H5" s="258"/>
      <c r="I5" s="224" t="s">
        <v>527</v>
      </c>
      <c r="J5" s="258"/>
      <c r="K5" s="224" t="s">
        <v>526</v>
      </c>
      <c r="L5" s="225"/>
      <c r="M5" s="226"/>
      <c r="N5" s="224" t="s">
        <v>525</v>
      </c>
      <c r="O5" s="257"/>
      <c r="P5" s="258"/>
      <c r="Q5" s="224" t="s">
        <v>527</v>
      </c>
      <c r="R5" s="257"/>
      <c r="S5" s="258"/>
    </row>
    <row r="6" spans="1:19" ht="69" customHeight="1">
      <c r="A6" s="228"/>
      <c r="B6" s="228"/>
      <c r="C6" s="2" t="s">
        <v>491</v>
      </c>
      <c r="D6" s="2" t="s">
        <v>492</v>
      </c>
      <c r="E6" s="2" t="s">
        <v>491</v>
      </c>
      <c r="F6" s="2" t="s">
        <v>492</v>
      </c>
      <c r="G6" s="2" t="s">
        <v>495</v>
      </c>
      <c r="H6" s="2" t="s">
        <v>496</v>
      </c>
      <c r="I6" s="178" t="s">
        <v>495</v>
      </c>
      <c r="J6" s="2" t="s">
        <v>496</v>
      </c>
      <c r="K6" s="2" t="s">
        <v>0</v>
      </c>
      <c r="L6" s="2" t="s">
        <v>12</v>
      </c>
      <c r="M6" s="2" t="s">
        <v>521</v>
      </c>
      <c r="N6" s="2" t="s">
        <v>522</v>
      </c>
      <c r="O6" s="2" t="s">
        <v>523</v>
      </c>
      <c r="P6" s="2" t="s">
        <v>524</v>
      </c>
      <c r="Q6" s="2" t="s">
        <v>522</v>
      </c>
      <c r="R6" s="2" t="s">
        <v>523</v>
      </c>
      <c r="S6" s="2" t="s">
        <v>524</v>
      </c>
    </row>
    <row r="7" spans="1:21" s="3" customFormat="1" ht="21" customHeight="1">
      <c r="A7" s="167"/>
      <c r="B7" s="167" t="s">
        <v>67</v>
      </c>
      <c r="C7" s="167">
        <f>C8+C49</f>
        <v>2349</v>
      </c>
      <c r="D7" s="167">
        <f>D8+D49</f>
        <v>160</v>
      </c>
      <c r="E7" s="167">
        <f>E8+E49</f>
        <v>2198</v>
      </c>
      <c r="F7" s="167">
        <f>F8+F49</f>
        <v>166</v>
      </c>
      <c r="G7" s="167">
        <f>G8+G49</f>
        <v>176</v>
      </c>
      <c r="H7" s="182">
        <f>(K7+L7+M7+N7+O7+P7)*100/T7</f>
        <v>7.254740313272877</v>
      </c>
      <c r="I7" s="167">
        <f>I8+I49</f>
        <v>243</v>
      </c>
      <c r="J7" s="182">
        <f>(K7+L7+M7+Q7+R7+S7)*100/T7</f>
        <v>10.016488046166529</v>
      </c>
      <c r="K7" s="167">
        <f aca="true" t="shared" si="0" ref="K7:T7">K8+K49</f>
        <v>41</v>
      </c>
      <c r="L7" s="167">
        <f t="shared" si="0"/>
        <v>36</v>
      </c>
      <c r="M7" s="167">
        <f t="shared" si="0"/>
        <v>39</v>
      </c>
      <c r="N7" s="167">
        <f t="shared" si="0"/>
        <v>23</v>
      </c>
      <c r="O7" s="167">
        <f t="shared" si="0"/>
        <v>19</v>
      </c>
      <c r="P7" s="167">
        <f t="shared" si="0"/>
        <v>18</v>
      </c>
      <c r="Q7" s="167">
        <f t="shared" si="0"/>
        <v>46</v>
      </c>
      <c r="R7" s="167">
        <f t="shared" si="0"/>
        <v>43</v>
      </c>
      <c r="S7" s="167">
        <f t="shared" si="0"/>
        <v>38</v>
      </c>
      <c r="T7" s="167">
        <f t="shared" si="0"/>
        <v>2426</v>
      </c>
      <c r="U7" s="3">
        <v>10</v>
      </c>
    </row>
    <row r="8" spans="1:22" s="3" customFormat="1" ht="19.5" customHeight="1">
      <c r="A8" s="25" t="s">
        <v>32</v>
      </c>
      <c r="B8" s="25" t="s">
        <v>519</v>
      </c>
      <c r="C8" s="25">
        <f>SUM(C9:C48)</f>
        <v>1342</v>
      </c>
      <c r="D8" s="25">
        <f>SUM(D9:D48)</f>
        <v>108</v>
      </c>
      <c r="E8" s="25">
        <f>SUM(E9:E48)</f>
        <v>1259</v>
      </c>
      <c r="F8" s="25">
        <f>SUM(F9:F48)</f>
        <v>113</v>
      </c>
      <c r="G8" s="25">
        <f>SUM(G9:G48)</f>
        <v>86</v>
      </c>
      <c r="H8" s="175">
        <f>(K8+L8+M8+N8+O8+P8)*100/T8</f>
        <v>6.254545454545455</v>
      </c>
      <c r="I8" s="25">
        <f>SUM(I9:I48)</f>
        <v>133</v>
      </c>
      <c r="J8" s="183">
        <f>(K8+L8+M8+Q8+R8+S8)*100/T8</f>
        <v>9.672727272727272</v>
      </c>
      <c r="K8" s="25">
        <f aca="true" t="shared" si="1" ref="K8:T8">SUM(K9:K48)</f>
        <v>17</v>
      </c>
      <c r="L8" s="25">
        <f t="shared" si="1"/>
        <v>16</v>
      </c>
      <c r="M8" s="25">
        <f t="shared" si="1"/>
        <v>24</v>
      </c>
      <c r="N8" s="25">
        <f t="shared" si="1"/>
        <v>10</v>
      </c>
      <c r="O8" s="25">
        <f t="shared" si="1"/>
        <v>8</v>
      </c>
      <c r="P8" s="25">
        <f t="shared" si="1"/>
        <v>11</v>
      </c>
      <c r="Q8" s="25">
        <f t="shared" si="1"/>
        <v>26</v>
      </c>
      <c r="R8" s="25">
        <f t="shared" si="1"/>
        <v>25</v>
      </c>
      <c r="S8" s="25">
        <f t="shared" si="1"/>
        <v>25</v>
      </c>
      <c r="T8" s="170">
        <f t="shared" si="1"/>
        <v>1375</v>
      </c>
      <c r="U8" s="3">
        <v>10</v>
      </c>
      <c r="V8" s="1">
        <f aca="true" t="shared" si="2" ref="V8:V39">T8*U8</f>
        <v>13750</v>
      </c>
    </row>
    <row r="9" spans="1:22" ht="19.5" customHeight="1">
      <c r="A9" s="168">
        <v>1</v>
      </c>
      <c r="B9" s="72" t="s">
        <v>501</v>
      </c>
      <c r="C9" s="12">
        <v>32</v>
      </c>
      <c r="D9" s="12">
        <v>7</v>
      </c>
      <c r="E9" s="12">
        <v>27</v>
      </c>
      <c r="F9" s="12">
        <v>6</v>
      </c>
      <c r="G9" s="12">
        <f aca="true" t="shared" si="3" ref="G9:G48">SUM(K9:P9)</f>
        <v>2</v>
      </c>
      <c r="H9" s="181">
        <f aca="true" t="shared" si="4" ref="H9:H48">(K9+L9+M9+N9+O9+P9)*100/T9</f>
        <v>6.25</v>
      </c>
      <c r="I9" s="180">
        <f>K9+L9+M9+Q9+R9+S9</f>
        <v>3</v>
      </c>
      <c r="J9" s="181">
        <f>(K9+L9+M9+Q9+R9+S9)*100/T9</f>
        <v>9.375</v>
      </c>
      <c r="K9" s="12"/>
      <c r="L9" s="12"/>
      <c r="M9" s="12">
        <v>2</v>
      </c>
      <c r="N9" s="12"/>
      <c r="O9" s="12"/>
      <c r="P9" s="12"/>
      <c r="Q9" s="12"/>
      <c r="R9" s="12">
        <v>1</v>
      </c>
      <c r="S9" s="12"/>
      <c r="T9" s="94">
        <v>32</v>
      </c>
      <c r="U9" s="173">
        <v>0.1</v>
      </c>
      <c r="V9" s="1">
        <f t="shared" si="2"/>
        <v>3.2</v>
      </c>
    </row>
    <row r="10" spans="1:22" ht="19.5" customHeight="1">
      <c r="A10" s="168">
        <v>2</v>
      </c>
      <c r="B10" s="72" t="s">
        <v>36</v>
      </c>
      <c r="C10" s="12">
        <v>51</v>
      </c>
      <c r="D10" s="12">
        <v>12</v>
      </c>
      <c r="E10" s="12">
        <v>51</v>
      </c>
      <c r="F10" s="12">
        <v>12</v>
      </c>
      <c r="G10" s="12">
        <f t="shared" si="3"/>
        <v>2</v>
      </c>
      <c r="H10" s="181">
        <f t="shared" si="4"/>
        <v>3.8461538461538463</v>
      </c>
      <c r="I10" s="180">
        <f aca="true" t="shared" si="5" ref="I10:I48">K10+L10+M10+Q10+R10+S10</f>
        <v>5</v>
      </c>
      <c r="J10" s="181">
        <f aca="true" t="shared" si="6" ref="J10:J48">(K10+L10+M10+Q10+R10+S10)*100/T10</f>
        <v>9.615384615384615</v>
      </c>
      <c r="K10" s="12">
        <v>1</v>
      </c>
      <c r="L10" s="12"/>
      <c r="M10" s="12"/>
      <c r="N10" s="12">
        <v>1</v>
      </c>
      <c r="O10" s="12"/>
      <c r="P10" s="12"/>
      <c r="Q10" s="12">
        <v>1</v>
      </c>
      <c r="R10" s="12">
        <v>1</v>
      </c>
      <c r="S10" s="12">
        <v>2</v>
      </c>
      <c r="T10" s="94">
        <v>52</v>
      </c>
      <c r="U10" s="173">
        <v>0.1</v>
      </c>
      <c r="V10" s="1">
        <f t="shared" si="2"/>
        <v>5.2</v>
      </c>
    </row>
    <row r="11" spans="1:22" ht="19.5" customHeight="1">
      <c r="A11" s="168">
        <v>3</v>
      </c>
      <c r="B11" s="72" t="s">
        <v>77</v>
      </c>
      <c r="C11" s="12">
        <v>39</v>
      </c>
      <c r="D11" s="12">
        <v>2</v>
      </c>
      <c r="E11" s="12">
        <v>39</v>
      </c>
      <c r="F11" s="12">
        <v>2</v>
      </c>
      <c r="G11" s="12">
        <f t="shared" si="3"/>
        <v>4</v>
      </c>
      <c r="H11" s="181">
        <f t="shared" si="4"/>
        <v>10</v>
      </c>
      <c r="I11" s="180">
        <f t="shared" si="5"/>
        <v>4</v>
      </c>
      <c r="J11" s="181">
        <f t="shared" si="6"/>
        <v>10</v>
      </c>
      <c r="K11" s="12">
        <v>1</v>
      </c>
      <c r="L11" s="12"/>
      <c r="M11" s="12">
        <v>1</v>
      </c>
      <c r="N11" s="12">
        <v>1</v>
      </c>
      <c r="O11" s="12">
        <v>1</v>
      </c>
      <c r="P11" s="12"/>
      <c r="Q11" s="12">
        <v>1</v>
      </c>
      <c r="R11" s="12">
        <v>1</v>
      </c>
      <c r="S11" s="12"/>
      <c r="T11" s="94">
        <v>40</v>
      </c>
      <c r="U11" s="173">
        <v>0.1</v>
      </c>
      <c r="V11" s="1">
        <f t="shared" si="2"/>
        <v>4</v>
      </c>
    </row>
    <row r="12" spans="1:22" ht="19.5" customHeight="1">
      <c r="A12" s="168"/>
      <c r="B12" s="72" t="s">
        <v>502</v>
      </c>
      <c r="C12" s="12">
        <v>13</v>
      </c>
      <c r="D12" s="12">
        <v>1</v>
      </c>
      <c r="E12" s="12">
        <v>12</v>
      </c>
      <c r="F12" s="12">
        <v>1</v>
      </c>
      <c r="G12" s="12">
        <f t="shared" si="3"/>
        <v>2</v>
      </c>
      <c r="H12" s="181">
        <f t="shared" si="4"/>
        <v>15.384615384615385</v>
      </c>
      <c r="I12" s="180">
        <f t="shared" si="5"/>
        <v>2</v>
      </c>
      <c r="J12" s="181">
        <f t="shared" si="6"/>
        <v>15.384615384615385</v>
      </c>
      <c r="K12" s="12"/>
      <c r="L12" s="12"/>
      <c r="M12" s="12"/>
      <c r="N12" s="12">
        <v>1</v>
      </c>
      <c r="O12" s="12"/>
      <c r="P12" s="12">
        <v>1</v>
      </c>
      <c r="Q12" s="12">
        <v>1</v>
      </c>
      <c r="R12" s="12"/>
      <c r="S12" s="12">
        <v>1</v>
      </c>
      <c r="T12" s="94">
        <v>13</v>
      </c>
      <c r="U12" s="173">
        <v>0.1</v>
      </c>
      <c r="V12" s="1">
        <f t="shared" si="2"/>
        <v>1.3</v>
      </c>
    </row>
    <row r="13" spans="1:22" ht="19.5" customHeight="1">
      <c r="A13" s="168"/>
      <c r="B13" s="72" t="s">
        <v>503</v>
      </c>
      <c r="C13" s="12">
        <v>5</v>
      </c>
      <c r="D13" s="12">
        <v>2</v>
      </c>
      <c r="E13" s="12">
        <v>5</v>
      </c>
      <c r="F13" s="12">
        <v>2</v>
      </c>
      <c r="G13" s="12">
        <f t="shared" si="3"/>
        <v>0</v>
      </c>
      <c r="H13" s="181">
        <f t="shared" si="4"/>
        <v>0</v>
      </c>
      <c r="I13" s="180">
        <f t="shared" si="5"/>
        <v>0</v>
      </c>
      <c r="J13" s="181">
        <f t="shared" si="6"/>
        <v>0</v>
      </c>
      <c r="K13" s="12"/>
      <c r="L13" s="12"/>
      <c r="M13" s="12"/>
      <c r="N13" s="12"/>
      <c r="O13" s="12"/>
      <c r="P13" s="12"/>
      <c r="Q13" s="12"/>
      <c r="R13" s="12"/>
      <c r="S13" s="12"/>
      <c r="T13" s="94">
        <v>5</v>
      </c>
      <c r="U13" s="173">
        <v>0.1</v>
      </c>
      <c r="V13" s="1">
        <f t="shared" si="2"/>
        <v>0.5</v>
      </c>
    </row>
    <row r="14" spans="1:22" ht="19.5" customHeight="1">
      <c r="A14" s="168"/>
      <c r="B14" s="72" t="s">
        <v>504</v>
      </c>
      <c r="C14" s="12">
        <v>5</v>
      </c>
      <c r="D14" s="12">
        <v>1</v>
      </c>
      <c r="E14" s="12">
        <v>5</v>
      </c>
      <c r="F14" s="12">
        <v>1</v>
      </c>
      <c r="G14" s="12">
        <f t="shared" si="3"/>
        <v>0</v>
      </c>
      <c r="H14" s="181">
        <f t="shared" si="4"/>
        <v>0</v>
      </c>
      <c r="I14" s="180">
        <f t="shared" si="5"/>
        <v>0</v>
      </c>
      <c r="J14" s="181">
        <f t="shared" si="6"/>
        <v>0</v>
      </c>
      <c r="K14" s="12"/>
      <c r="L14" s="12"/>
      <c r="M14" s="12"/>
      <c r="N14" s="12"/>
      <c r="O14" s="12"/>
      <c r="P14" s="12"/>
      <c r="Q14" s="12"/>
      <c r="R14" s="12"/>
      <c r="S14" s="12"/>
      <c r="T14" s="94">
        <v>5</v>
      </c>
      <c r="U14" s="173">
        <v>0.1</v>
      </c>
      <c r="V14" s="1">
        <f t="shared" si="2"/>
        <v>0.5</v>
      </c>
    </row>
    <row r="15" spans="1:22" ht="19.5" customHeight="1">
      <c r="A15" s="168">
        <v>4</v>
      </c>
      <c r="B15" s="72" t="s">
        <v>82</v>
      </c>
      <c r="C15" s="12">
        <v>16</v>
      </c>
      <c r="D15" s="12">
        <v>4</v>
      </c>
      <c r="E15" s="12">
        <v>16</v>
      </c>
      <c r="F15" s="12">
        <v>4</v>
      </c>
      <c r="G15" s="12">
        <f t="shared" si="3"/>
        <v>0</v>
      </c>
      <c r="H15" s="181">
        <f t="shared" si="4"/>
        <v>0</v>
      </c>
      <c r="I15" s="180">
        <f t="shared" si="5"/>
        <v>0</v>
      </c>
      <c r="J15" s="181">
        <f t="shared" si="6"/>
        <v>0</v>
      </c>
      <c r="K15" s="12"/>
      <c r="L15" s="12"/>
      <c r="M15" s="12"/>
      <c r="N15" s="12"/>
      <c r="O15" s="12"/>
      <c r="P15" s="12"/>
      <c r="Q15" s="12"/>
      <c r="R15" s="12"/>
      <c r="S15" s="12"/>
      <c r="T15" s="94">
        <v>16</v>
      </c>
      <c r="U15" s="173">
        <v>0.1</v>
      </c>
      <c r="V15" s="1">
        <f t="shared" si="2"/>
        <v>1.6</v>
      </c>
    </row>
    <row r="16" spans="1:22" ht="19.5" customHeight="1">
      <c r="A16" s="168">
        <v>5</v>
      </c>
      <c r="B16" s="72" t="s">
        <v>83</v>
      </c>
      <c r="C16" s="12">
        <v>37</v>
      </c>
      <c r="D16" s="12">
        <v>3</v>
      </c>
      <c r="E16" s="12">
        <v>35</v>
      </c>
      <c r="F16" s="12">
        <v>4</v>
      </c>
      <c r="G16" s="12">
        <f t="shared" si="3"/>
        <v>2</v>
      </c>
      <c r="H16" s="181">
        <f t="shared" si="4"/>
        <v>5.2631578947368425</v>
      </c>
      <c r="I16" s="180">
        <f t="shared" si="5"/>
        <v>4</v>
      </c>
      <c r="J16" s="181">
        <f t="shared" si="6"/>
        <v>10.526315789473685</v>
      </c>
      <c r="K16" s="12"/>
      <c r="L16" s="12">
        <v>1</v>
      </c>
      <c r="M16" s="12">
        <v>1</v>
      </c>
      <c r="N16" s="12"/>
      <c r="O16" s="12"/>
      <c r="P16" s="12"/>
      <c r="Q16" s="12">
        <v>1</v>
      </c>
      <c r="R16" s="12">
        <v>1</v>
      </c>
      <c r="S16" s="12"/>
      <c r="T16" s="94">
        <v>38</v>
      </c>
      <c r="U16" s="173">
        <v>0.1</v>
      </c>
      <c r="V16" s="1">
        <f t="shared" si="2"/>
        <v>3.8000000000000003</v>
      </c>
    </row>
    <row r="17" spans="1:22" ht="19.5" customHeight="1">
      <c r="A17" s="168">
        <v>6</v>
      </c>
      <c r="B17" s="72" t="s">
        <v>84</v>
      </c>
      <c r="C17" s="12">
        <v>54</v>
      </c>
      <c r="D17" s="12">
        <v>3</v>
      </c>
      <c r="E17" s="12">
        <v>54</v>
      </c>
      <c r="F17" s="12">
        <v>3</v>
      </c>
      <c r="G17" s="12">
        <f t="shared" si="3"/>
        <v>2</v>
      </c>
      <c r="H17" s="181">
        <f t="shared" si="4"/>
        <v>3.6363636363636362</v>
      </c>
      <c r="I17" s="180">
        <f t="shared" si="5"/>
        <v>6</v>
      </c>
      <c r="J17" s="181">
        <f t="shared" si="6"/>
        <v>10.909090909090908</v>
      </c>
      <c r="K17" s="12"/>
      <c r="L17" s="12">
        <v>1</v>
      </c>
      <c r="M17" s="12">
        <v>1</v>
      </c>
      <c r="N17" s="12"/>
      <c r="O17" s="12"/>
      <c r="P17" s="12"/>
      <c r="Q17" s="12">
        <v>2</v>
      </c>
      <c r="R17" s="12">
        <v>1</v>
      </c>
      <c r="S17" s="12">
        <v>1</v>
      </c>
      <c r="T17" s="94">
        <v>55</v>
      </c>
      <c r="U17" s="173">
        <v>0.1</v>
      </c>
      <c r="V17" s="1">
        <f t="shared" si="2"/>
        <v>5.5</v>
      </c>
    </row>
    <row r="18" spans="1:22" ht="19.5" customHeight="1">
      <c r="A18" s="168">
        <v>7</v>
      </c>
      <c r="B18" s="72" t="s">
        <v>85</v>
      </c>
      <c r="C18" s="12">
        <v>66</v>
      </c>
      <c r="D18" s="12">
        <v>3</v>
      </c>
      <c r="E18" s="12">
        <v>63</v>
      </c>
      <c r="F18" s="12">
        <v>3</v>
      </c>
      <c r="G18" s="12">
        <f t="shared" si="3"/>
        <v>8</v>
      </c>
      <c r="H18" s="181">
        <f t="shared" si="4"/>
        <v>11.764705882352942</v>
      </c>
      <c r="I18" s="180">
        <f t="shared" si="5"/>
        <v>8</v>
      </c>
      <c r="J18" s="181">
        <f t="shared" si="6"/>
        <v>11.764705882352942</v>
      </c>
      <c r="K18" s="12">
        <v>1</v>
      </c>
      <c r="L18" s="12">
        <v>1</v>
      </c>
      <c r="M18" s="12">
        <v>1</v>
      </c>
      <c r="N18" s="12"/>
      <c r="O18" s="12">
        <v>2</v>
      </c>
      <c r="P18" s="12">
        <v>3</v>
      </c>
      <c r="Q18" s="12"/>
      <c r="R18" s="12">
        <v>2</v>
      </c>
      <c r="S18" s="12">
        <v>3</v>
      </c>
      <c r="T18" s="94">
        <v>68</v>
      </c>
      <c r="U18" s="173">
        <v>0.1</v>
      </c>
      <c r="V18" s="1">
        <f t="shared" si="2"/>
        <v>6.800000000000001</v>
      </c>
    </row>
    <row r="19" spans="1:22" ht="19.5" customHeight="1">
      <c r="A19" s="168">
        <v>8</v>
      </c>
      <c r="B19" s="72" t="s">
        <v>46</v>
      </c>
      <c r="C19" s="12">
        <v>46</v>
      </c>
      <c r="D19" s="12">
        <v>3</v>
      </c>
      <c r="E19" s="12">
        <v>43</v>
      </c>
      <c r="F19" s="12">
        <v>3</v>
      </c>
      <c r="G19" s="12">
        <f t="shared" si="3"/>
        <v>5</v>
      </c>
      <c r="H19" s="181">
        <f t="shared" si="4"/>
        <v>10.416666666666666</v>
      </c>
      <c r="I19" s="180">
        <f t="shared" si="5"/>
        <v>5</v>
      </c>
      <c r="J19" s="181">
        <f t="shared" si="6"/>
        <v>10.416666666666666</v>
      </c>
      <c r="K19" s="12">
        <v>1</v>
      </c>
      <c r="L19" s="12">
        <v>1</v>
      </c>
      <c r="M19" s="12">
        <v>1</v>
      </c>
      <c r="N19" s="12"/>
      <c r="O19" s="12"/>
      <c r="P19" s="12">
        <v>2</v>
      </c>
      <c r="Q19" s="12"/>
      <c r="R19" s="12"/>
      <c r="S19" s="12">
        <v>2</v>
      </c>
      <c r="T19" s="94">
        <v>48</v>
      </c>
      <c r="U19" s="173">
        <v>0.1</v>
      </c>
      <c r="V19" s="1">
        <f t="shared" si="2"/>
        <v>4.800000000000001</v>
      </c>
    </row>
    <row r="20" spans="1:22" ht="19.5" customHeight="1">
      <c r="A20" s="168">
        <v>9</v>
      </c>
      <c r="B20" s="72" t="s">
        <v>86</v>
      </c>
      <c r="C20" s="12">
        <v>60</v>
      </c>
      <c r="D20" s="12">
        <v>3</v>
      </c>
      <c r="E20" s="12">
        <v>59</v>
      </c>
      <c r="F20" s="12">
        <v>3</v>
      </c>
      <c r="G20" s="12">
        <f t="shared" si="3"/>
        <v>8</v>
      </c>
      <c r="H20" s="181">
        <f t="shared" si="4"/>
        <v>12.903225806451612</v>
      </c>
      <c r="I20" s="180">
        <f t="shared" si="5"/>
        <v>8</v>
      </c>
      <c r="J20" s="181">
        <f t="shared" si="6"/>
        <v>12.903225806451612</v>
      </c>
      <c r="K20" s="12">
        <v>1</v>
      </c>
      <c r="L20" s="12">
        <v>1</v>
      </c>
      <c r="M20" s="12">
        <v>1</v>
      </c>
      <c r="N20" s="12">
        <v>1</v>
      </c>
      <c r="O20" s="12">
        <v>2</v>
      </c>
      <c r="P20" s="12">
        <v>2</v>
      </c>
      <c r="Q20" s="12">
        <v>1</v>
      </c>
      <c r="R20" s="12">
        <v>2</v>
      </c>
      <c r="S20" s="12">
        <v>2</v>
      </c>
      <c r="T20" s="94">
        <v>62</v>
      </c>
      <c r="U20" s="173">
        <v>0.1</v>
      </c>
      <c r="V20" s="1">
        <f t="shared" si="2"/>
        <v>6.2</v>
      </c>
    </row>
    <row r="21" spans="1:22" ht="19.5" customHeight="1">
      <c r="A21" s="168">
        <v>10</v>
      </c>
      <c r="B21" s="72" t="s">
        <v>505</v>
      </c>
      <c r="C21" s="12">
        <v>27</v>
      </c>
      <c r="D21" s="12">
        <v>3</v>
      </c>
      <c r="E21" s="12">
        <v>25</v>
      </c>
      <c r="F21" s="12">
        <v>3</v>
      </c>
      <c r="G21" s="12">
        <f t="shared" si="3"/>
        <v>1</v>
      </c>
      <c r="H21" s="181">
        <f t="shared" si="4"/>
        <v>3.5714285714285716</v>
      </c>
      <c r="I21" s="180">
        <f t="shared" si="5"/>
        <v>3</v>
      </c>
      <c r="J21" s="181">
        <f t="shared" si="6"/>
        <v>10.714285714285714</v>
      </c>
      <c r="K21" s="12"/>
      <c r="L21" s="12">
        <v>1</v>
      </c>
      <c r="M21" s="12"/>
      <c r="N21" s="12"/>
      <c r="O21" s="12"/>
      <c r="P21" s="12"/>
      <c r="Q21" s="12"/>
      <c r="R21" s="12">
        <v>1</v>
      </c>
      <c r="S21" s="12">
        <v>1</v>
      </c>
      <c r="T21" s="94">
        <v>28</v>
      </c>
      <c r="U21" s="173">
        <v>0.1</v>
      </c>
      <c r="V21" s="1">
        <f t="shared" si="2"/>
        <v>2.8000000000000003</v>
      </c>
    </row>
    <row r="22" spans="1:22" ht="19.5" customHeight="1">
      <c r="A22" s="168"/>
      <c r="B22" s="72" t="s">
        <v>506</v>
      </c>
      <c r="C22" s="12">
        <v>13</v>
      </c>
      <c r="D22" s="12">
        <v>1</v>
      </c>
      <c r="E22" s="12">
        <v>13</v>
      </c>
      <c r="F22" s="12">
        <v>1</v>
      </c>
      <c r="G22" s="12">
        <f t="shared" si="3"/>
        <v>1</v>
      </c>
      <c r="H22" s="181">
        <f t="shared" si="4"/>
        <v>7.6923076923076925</v>
      </c>
      <c r="I22" s="180">
        <f t="shared" si="5"/>
        <v>1</v>
      </c>
      <c r="J22" s="181">
        <f t="shared" si="6"/>
        <v>7.6923076923076925</v>
      </c>
      <c r="K22" s="12"/>
      <c r="L22" s="12"/>
      <c r="M22" s="12"/>
      <c r="N22" s="12">
        <v>1</v>
      </c>
      <c r="O22" s="12"/>
      <c r="P22" s="12"/>
      <c r="Q22" s="12">
        <v>1</v>
      </c>
      <c r="R22" s="12"/>
      <c r="S22" s="12"/>
      <c r="T22" s="94">
        <v>13</v>
      </c>
      <c r="U22" s="173">
        <v>0.1</v>
      </c>
      <c r="V22" s="1">
        <f t="shared" si="2"/>
        <v>1.3</v>
      </c>
    </row>
    <row r="23" spans="1:22" ht="19.5" customHeight="1">
      <c r="A23" s="168">
        <v>11</v>
      </c>
      <c r="B23" s="72" t="s">
        <v>89</v>
      </c>
      <c r="C23" s="12">
        <v>25</v>
      </c>
      <c r="D23" s="12">
        <v>3</v>
      </c>
      <c r="E23" s="12">
        <v>25</v>
      </c>
      <c r="F23" s="12">
        <v>3</v>
      </c>
      <c r="G23" s="12">
        <f t="shared" si="3"/>
        <v>1</v>
      </c>
      <c r="H23" s="181">
        <f t="shared" si="4"/>
        <v>4</v>
      </c>
      <c r="I23" s="180">
        <f t="shared" si="5"/>
        <v>3</v>
      </c>
      <c r="J23" s="181">
        <f t="shared" si="6"/>
        <v>12</v>
      </c>
      <c r="K23" s="12"/>
      <c r="L23" s="12"/>
      <c r="M23" s="12">
        <v>1</v>
      </c>
      <c r="N23" s="12"/>
      <c r="O23" s="12"/>
      <c r="P23" s="12"/>
      <c r="Q23" s="12"/>
      <c r="R23" s="12">
        <v>1</v>
      </c>
      <c r="S23" s="12">
        <v>1</v>
      </c>
      <c r="T23" s="94">
        <v>25</v>
      </c>
      <c r="U23" s="173">
        <v>0.1</v>
      </c>
      <c r="V23" s="1">
        <f t="shared" si="2"/>
        <v>2.5</v>
      </c>
    </row>
    <row r="24" spans="1:22" ht="19.5" customHeight="1">
      <c r="A24" s="168">
        <v>12</v>
      </c>
      <c r="B24" s="72" t="s">
        <v>90</v>
      </c>
      <c r="C24" s="12">
        <v>36</v>
      </c>
      <c r="D24" s="12">
        <v>3</v>
      </c>
      <c r="E24" s="12">
        <v>32</v>
      </c>
      <c r="F24" s="12">
        <v>4</v>
      </c>
      <c r="G24" s="12">
        <f t="shared" si="3"/>
        <v>0</v>
      </c>
      <c r="H24" s="181">
        <f t="shared" si="4"/>
        <v>0</v>
      </c>
      <c r="I24" s="180">
        <f t="shared" si="5"/>
        <v>3</v>
      </c>
      <c r="J24" s="181">
        <f t="shared" si="6"/>
        <v>7.894736842105263</v>
      </c>
      <c r="K24" s="12"/>
      <c r="L24" s="12"/>
      <c r="M24" s="12"/>
      <c r="N24" s="12"/>
      <c r="O24" s="12"/>
      <c r="P24" s="12"/>
      <c r="Q24" s="12">
        <v>1</v>
      </c>
      <c r="R24" s="12">
        <v>1</v>
      </c>
      <c r="S24" s="12">
        <v>1</v>
      </c>
      <c r="T24" s="94">
        <v>38</v>
      </c>
      <c r="U24" s="173">
        <v>0.1</v>
      </c>
      <c r="V24" s="1">
        <f t="shared" si="2"/>
        <v>3.8000000000000003</v>
      </c>
    </row>
    <row r="25" spans="1:22" ht="19.5" customHeight="1">
      <c r="A25" s="168"/>
      <c r="B25" s="72" t="s">
        <v>507</v>
      </c>
      <c r="C25" s="12">
        <v>17</v>
      </c>
      <c r="D25" s="12">
        <v>1</v>
      </c>
      <c r="E25" s="12">
        <v>16</v>
      </c>
      <c r="F25" s="12">
        <v>1</v>
      </c>
      <c r="G25" s="12">
        <f t="shared" si="3"/>
        <v>1</v>
      </c>
      <c r="H25" s="181">
        <f t="shared" si="4"/>
        <v>5.882352941176471</v>
      </c>
      <c r="I25" s="180">
        <f t="shared" si="5"/>
        <v>3</v>
      </c>
      <c r="J25" s="181">
        <f t="shared" si="6"/>
        <v>17.647058823529413</v>
      </c>
      <c r="K25" s="12"/>
      <c r="L25" s="12"/>
      <c r="M25" s="12">
        <v>1</v>
      </c>
      <c r="N25" s="12"/>
      <c r="O25" s="12"/>
      <c r="P25" s="12"/>
      <c r="Q25" s="12">
        <v>1</v>
      </c>
      <c r="R25" s="12"/>
      <c r="S25" s="12">
        <v>1</v>
      </c>
      <c r="T25" s="94">
        <v>17</v>
      </c>
      <c r="U25" s="173">
        <v>0.1</v>
      </c>
      <c r="V25" s="1">
        <f t="shared" si="2"/>
        <v>1.7000000000000002</v>
      </c>
    </row>
    <row r="26" spans="1:22" ht="19.5" customHeight="1">
      <c r="A26" s="168"/>
      <c r="B26" s="72" t="s">
        <v>508</v>
      </c>
      <c r="C26" s="12">
        <v>14</v>
      </c>
      <c r="D26" s="12">
        <v>1</v>
      </c>
      <c r="E26" s="12">
        <v>13</v>
      </c>
      <c r="F26" s="12">
        <v>1</v>
      </c>
      <c r="G26" s="12">
        <f t="shared" si="3"/>
        <v>1</v>
      </c>
      <c r="H26" s="181">
        <f t="shared" si="4"/>
        <v>7.6923076923076925</v>
      </c>
      <c r="I26" s="180">
        <f t="shared" si="5"/>
        <v>1</v>
      </c>
      <c r="J26" s="181">
        <f t="shared" si="6"/>
        <v>7.6923076923076925</v>
      </c>
      <c r="K26" s="12"/>
      <c r="L26" s="12">
        <v>1</v>
      </c>
      <c r="M26" s="12"/>
      <c r="N26" s="12"/>
      <c r="O26" s="12"/>
      <c r="P26" s="12"/>
      <c r="Q26" s="12"/>
      <c r="R26" s="12"/>
      <c r="S26" s="12"/>
      <c r="T26" s="94">
        <v>13</v>
      </c>
      <c r="U26" s="173">
        <v>0.1</v>
      </c>
      <c r="V26" s="1">
        <f t="shared" si="2"/>
        <v>1.3</v>
      </c>
    </row>
    <row r="27" spans="1:22" ht="19.5" customHeight="1">
      <c r="A27" s="168">
        <v>13</v>
      </c>
      <c r="B27" s="72" t="s">
        <v>51</v>
      </c>
      <c r="C27" s="12">
        <v>51</v>
      </c>
      <c r="D27" s="12">
        <v>3</v>
      </c>
      <c r="E27" s="12">
        <v>50</v>
      </c>
      <c r="F27" s="12">
        <v>3</v>
      </c>
      <c r="G27" s="12">
        <f t="shared" si="3"/>
        <v>3</v>
      </c>
      <c r="H27" s="181">
        <f t="shared" si="4"/>
        <v>5.660377358490566</v>
      </c>
      <c r="I27" s="180">
        <f t="shared" si="5"/>
        <v>6</v>
      </c>
      <c r="J27" s="181">
        <f t="shared" si="6"/>
        <v>11.320754716981131</v>
      </c>
      <c r="K27" s="12">
        <v>1</v>
      </c>
      <c r="L27" s="12">
        <v>1</v>
      </c>
      <c r="M27" s="12">
        <v>1</v>
      </c>
      <c r="N27" s="12"/>
      <c r="O27" s="12"/>
      <c r="P27" s="12"/>
      <c r="Q27" s="12">
        <v>1</v>
      </c>
      <c r="R27" s="12">
        <v>1</v>
      </c>
      <c r="S27" s="12">
        <v>1</v>
      </c>
      <c r="T27" s="94">
        <v>53</v>
      </c>
      <c r="U27" s="173">
        <v>0.1</v>
      </c>
      <c r="V27" s="1">
        <f t="shared" si="2"/>
        <v>5.300000000000001</v>
      </c>
    </row>
    <row r="28" spans="1:22" ht="19.5" customHeight="1">
      <c r="A28" s="168"/>
      <c r="B28" s="72" t="s">
        <v>509</v>
      </c>
      <c r="C28" s="12">
        <v>92</v>
      </c>
      <c r="D28" s="12">
        <v>5</v>
      </c>
      <c r="E28" s="12">
        <v>88</v>
      </c>
      <c r="F28" s="12">
        <v>8</v>
      </c>
      <c r="G28" s="12">
        <f t="shared" si="3"/>
        <v>4</v>
      </c>
      <c r="H28" s="181">
        <f t="shared" si="4"/>
        <v>4.2105263157894735</v>
      </c>
      <c r="I28" s="180">
        <f t="shared" si="5"/>
        <v>9</v>
      </c>
      <c r="J28" s="181">
        <f t="shared" si="6"/>
        <v>9.473684210526315</v>
      </c>
      <c r="K28" s="12">
        <v>2</v>
      </c>
      <c r="L28" s="12">
        <v>1</v>
      </c>
      <c r="M28" s="12">
        <v>1</v>
      </c>
      <c r="N28" s="12"/>
      <c r="O28" s="12"/>
      <c r="P28" s="12"/>
      <c r="Q28" s="12">
        <v>2</v>
      </c>
      <c r="R28" s="12">
        <v>2</v>
      </c>
      <c r="S28" s="12">
        <v>1</v>
      </c>
      <c r="T28" s="94">
        <v>95</v>
      </c>
      <c r="U28" s="173">
        <v>0.1</v>
      </c>
      <c r="V28" s="1">
        <f t="shared" si="2"/>
        <v>9.5</v>
      </c>
    </row>
    <row r="29" spans="1:22" ht="19.5" customHeight="1">
      <c r="A29" s="168">
        <v>14</v>
      </c>
      <c r="B29" s="72" t="s">
        <v>94</v>
      </c>
      <c r="C29" s="12">
        <v>46</v>
      </c>
      <c r="D29" s="12">
        <v>4</v>
      </c>
      <c r="E29" s="12">
        <v>45</v>
      </c>
      <c r="F29" s="12">
        <v>4</v>
      </c>
      <c r="G29" s="12">
        <f t="shared" si="3"/>
        <v>5</v>
      </c>
      <c r="H29" s="181">
        <f t="shared" si="4"/>
        <v>10.638297872340425</v>
      </c>
      <c r="I29" s="180">
        <f t="shared" si="5"/>
        <v>5</v>
      </c>
      <c r="J29" s="181">
        <f t="shared" si="6"/>
        <v>10.638297872340425</v>
      </c>
      <c r="K29" s="12"/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v>1</v>
      </c>
      <c r="S29" s="12">
        <v>1</v>
      </c>
      <c r="T29" s="94">
        <v>47</v>
      </c>
      <c r="U29" s="173">
        <v>0.1</v>
      </c>
      <c r="V29" s="1">
        <f t="shared" si="2"/>
        <v>4.7</v>
      </c>
    </row>
    <row r="30" spans="1:22" ht="19.5" customHeight="1">
      <c r="A30" s="168"/>
      <c r="B30" s="72" t="s">
        <v>510</v>
      </c>
      <c r="C30" s="12">
        <v>11</v>
      </c>
      <c r="D30" s="12">
        <v>1</v>
      </c>
      <c r="E30" s="12">
        <v>11</v>
      </c>
      <c r="F30" s="12"/>
      <c r="G30" s="12">
        <f t="shared" si="3"/>
        <v>1</v>
      </c>
      <c r="H30" s="181">
        <f t="shared" si="4"/>
        <v>8.333333333333334</v>
      </c>
      <c r="I30" s="180">
        <f t="shared" si="5"/>
        <v>1</v>
      </c>
      <c r="J30" s="181">
        <f t="shared" si="6"/>
        <v>8.333333333333334</v>
      </c>
      <c r="K30" s="12">
        <v>1</v>
      </c>
      <c r="L30" s="12"/>
      <c r="M30" s="12"/>
      <c r="N30" s="12"/>
      <c r="O30" s="12"/>
      <c r="P30" s="12"/>
      <c r="Q30" s="12"/>
      <c r="R30" s="12"/>
      <c r="S30" s="12"/>
      <c r="T30" s="94">
        <v>12</v>
      </c>
      <c r="U30" s="173">
        <v>0.1</v>
      </c>
      <c r="V30" s="1">
        <f t="shared" si="2"/>
        <v>1.2000000000000002</v>
      </c>
    </row>
    <row r="31" spans="1:22" ht="19.5" customHeight="1">
      <c r="A31" s="168">
        <v>15</v>
      </c>
      <c r="B31" s="72" t="s">
        <v>96</v>
      </c>
      <c r="C31" s="12">
        <v>35</v>
      </c>
      <c r="D31" s="12">
        <v>3</v>
      </c>
      <c r="E31" s="12">
        <v>33</v>
      </c>
      <c r="F31" s="12">
        <v>4</v>
      </c>
      <c r="G31" s="12">
        <f t="shared" si="3"/>
        <v>4</v>
      </c>
      <c r="H31" s="181">
        <f t="shared" si="4"/>
        <v>11.11111111111111</v>
      </c>
      <c r="I31" s="180">
        <f t="shared" si="5"/>
        <v>4</v>
      </c>
      <c r="J31" s="181">
        <f t="shared" si="6"/>
        <v>11.11111111111111</v>
      </c>
      <c r="K31" s="12"/>
      <c r="L31" s="12">
        <v>1</v>
      </c>
      <c r="M31" s="12">
        <v>1</v>
      </c>
      <c r="N31" s="12">
        <v>1</v>
      </c>
      <c r="O31" s="12">
        <v>1</v>
      </c>
      <c r="P31" s="12"/>
      <c r="Q31" s="12">
        <v>1</v>
      </c>
      <c r="R31" s="12">
        <v>1</v>
      </c>
      <c r="S31" s="12"/>
      <c r="T31" s="94">
        <v>36</v>
      </c>
      <c r="U31" s="173">
        <v>0.1</v>
      </c>
      <c r="V31" s="1">
        <f t="shared" si="2"/>
        <v>3.6</v>
      </c>
    </row>
    <row r="32" spans="1:22" ht="19.5" customHeight="1">
      <c r="A32" s="168">
        <v>16</v>
      </c>
      <c r="B32" s="72" t="s">
        <v>97</v>
      </c>
      <c r="C32" s="12">
        <v>50</v>
      </c>
      <c r="D32" s="12">
        <v>3</v>
      </c>
      <c r="E32" s="12">
        <v>51</v>
      </c>
      <c r="F32" s="12">
        <v>3</v>
      </c>
      <c r="G32" s="12">
        <f t="shared" si="3"/>
        <v>3</v>
      </c>
      <c r="H32" s="181">
        <f t="shared" si="4"/>
        <v>5.769230769230769</v>
      </c>
      <c r="I32" s="180">
        <f t="shared" si="5"/>
        <v>5</v>
      </c>
      <c r="J32" s="181">
        <f t="shared" si="6"/>
        <v>9.615384615384615</v>
      </c>
      <c r="K32" s="12">
        <v>1</v>
      </c>
      <c r="L32" s="12">
        <v>1</v>
      </c>
      <c r="M32" s="12">
        <v>1</v>
      </c>
      <c r="N32" s="12"/>
      <c r="O32" s="12"/>
      <c r="P32" s="12"/>
      <c r="Q32" s="12"/>
      <c r="R32" s="12">
        <v>1</v>
      </c>
      <c r="S32" s="12">
        <v>1</v>
      </c>
      <c r="T32" s="94">
        <v>52</v>
      </c>
      <c r="U32" s="173">
        <v>0.1</v>
      </c>
      <c r="V32" s="1">
        <f t="shared" si="2"/>
        <v>5.2</v>
      </c>
    </row>
    <row r="33" spans="1:22" ht="19.5" customHeight="1">
      <c r="A33" s="168">
        <v>17</v>
      </c>
      <c r="B33" s="72" t="s">
        <v>98</v>
      </c>
      <c r="C33" s="12">
        <v>33</v>
      </c>
      <c r="D33" s="12">
        <v>3</v>
      </c>
      <c r="E33" s="12">
        <v>28</v>
      </c>
      <c r="F33" s="12">
        <v>3</v>
      </c>
      <c r="G33" s="12">
        <f t="shared" si="3"/>
        <v>0</v>
      </c>
      <c r="H33" s="181">
        <f t="shared" si="4"/>
        <v>0</v>
      </c>
      <c r="I33" s="180">
        <f t="shared" si="5"/>
        <v>3</v>
      </c>
      <c r="J33" s="181">
        <f t="shared" si="6"/>
        <v>9.090909090909092</v>
      </c>
      <c r="K33" s="12"/>
      <c r="L33" s="12"/>
      <c r="M33" s="12"/>
      <c r="N33" s="12"/>
      <c r="O33" s="12"/>
      <c r="P33" s="12"/>
      <c r="Q33" s="12">
        <v>1</v>
      </c>
      <c r="R33" s="12">
        <v>1</v>
      </c>
      <c r="S33" s="12">
        <v>1</v>
      </c>
      <c r="T33" s="94">
        <v>33</v>
      </c>
      <c r="U33" s="173">
        <v>0.1</v>
      </c>
      <c r="V33" s="1">
        <f t="shared" si="2"/>
        <v>3.3000000000000003</v>
      </c>
    </row>
    <row r="34" spans="1:22" ht="19.5" customHeight="1">
      <c r="A34" s="168"/>
      <c r="B34" s="72" t="s">
        <v>511</v>
      </c>
      <c r="C34" s="12">
        <v>20</v>
      </c>
      <c r="D34" s="12">
        <v>1</v>
      </c>
      <c r="E34" s="12">
        <v>20</v>
      </c>
      <c r="F34" s="12">
        <v>1</v>
      </c>
      <c r="G34" s="12">
        <f t="shared" si="3"/>
        <v>1</v>
      </c>
      <c r="H34" s="181">
        <f t="shared" si="4"/>
        <v>4.761904761904762</v>
      </c>
      <c r="I34" s="180">
        <f t="shared" si="5"/>
        <v>2</v>
      </c>
      <c r="J34" s="181">
        <f t="shared" si="6"/>
        <v>9.523809523809524</v>
      </c>
      <c r="K34" s="12">
        <v>1</v>
      </c>
      <c r="L34" s="12"/>
      <c r="M34" s="12"/>
      <c r="N34" s="12"/>
      <c r="O34" s="12"/>
      <c r="P34" s="12"/>
      <c r="Q34" s="12">
        <v>1</v>
      </c>
      <c r="R34" s="12"/>
      <c r="S34" s="12"/>
      <c r="T34" s="94">
        <v>21</v>
      </c>
      <c r="U34" s="173">
        <v>0.1</v>
      </c>
      <c r="V34" s="1">
        <f t="shared" si="2"/>
        <v>2.1</v>
      </c>
    </row>
    <row r="35" spans="1:22" ht="19.5" customHeight="1">
      <c r="A35" s="168"/>
      <c r="B35" s="72" t="s">
        <v>512</v>
      </c>
      <c r="C35" s="12">
        <v>18</v>
      </c>
      <c r="D35" s="12">
        <v>1</v>
      </c>
      <c r="E35" s="12">
        <v>16</v>
      </c>
      <c r="F35" s="12">
        <v>1</v>
      </c>
      <c r="G35" s="12">
        <f t="shared" si="3"/>
        <v>1</v>
      </c>
      <c r="H35" s="181">
        <f t="shared" si="4"/>
        <v>5.555555555555555</v>
      </c>
      <c r="I35" s="180">
        <f t="shared" si="5"/>
        <v>2</v>
      </c>
      <c r="J35" s="181">
        <f t="shared" si="6"/>
        <v>11.11111111111111</v>
      </c>
      <c r="K35" s="12"/>
      <c r="L35" s="12"/>
      <c r="M35" s="12">
        <v>1</v>
      </c>
      <c r="N35" s="12"/>
      <c r="O35" s="12"/>
      <c r="P35" s="12"/>
      <c r="Q35" s="12"/>
      <c r="R35" s="12">
        <v>1</v>
      </c>
      <c r="S35" s="12"/>
      <c r="T35" s="94">
        <v>18</v>
      </c>
      <c r="U35" s="173">
        <v>0.1</v>
      </c>
      <c r="V35" s="1">
        <f t="shared" si="2"/>
        <v>1.8</v>
      </c>
    </row>
    <row r="36" spans="1:22" ht="19.5" customHeight="1">
      <c r="A36" s="168">
        <v>18</v>
      </c>
      <c r="B36" s="72" t="s">
        <v>513</v>
      </c>
      <c r="C36" s="12">
        <v>60</v>
      </c>
      <c r="D36" s="12">
        <v>3</v>
      </c>
      <c r="E36" s="12">
        <v>51</v>
      </c>
      <c r="F36" s="12">
        <v>3</v>
      </c>
      <c r="G36" s="12">
        <f t="shared" si="3"/>
        <v>6</v>
      </c>
      <c r="H36" s="181">
        <f t="shared" si="4"/>
        <v>9.67741935483871</v>
      </c>
      <c r="I36" s="180">
        <f t="shared" si="5"/>
        <v>3</v>
      </c>
      <c r="J36" s="181">
        <f t="shared" si="6"/>
        <v>4.838709677419355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12">
        <v>1</v>
      </c>
      <c r="Q36" s="12"/>
      <c r="R36" s="12"/>
      <c r="S36" s="12"/>
      <c r="T36" s="94">
        <v>62</v>
      </c>
      <c r="U36" s="173">
        <v>0.1</v>
      </c>
      <c r="V36" s="1">
        <f t="shared" si="2"/>
        <v>6.2</v>
      </c>
    </row>
    <row r="37" spans="1:22" ht="19.5" customHeight="1">
      <c r="A37" s="168">
        <v>19</v>
      </c>
      <c r="B37" s="72" t="s">
        <v>514</v>
      </c>
      <c r="C37" s="12">
        <v>30</v>
      </c>
      <c r="D37" s="12">
        <v>3</v>
      </c>
      <c r="E37" s="12">
        <v>29</v>
      </c>
      <c r="F37" s="12">
        <v>3</v>
      </c>
      <c r="G37" s="12">
        <f t="shared" si="3"/>
        <v>3</v>
      </c>
      <c r="H37" s="181">
        <f t="shared" si="4"/>
        <v>10</v>
      </c>
      <c r="I37" s="180">
        <f t="shared" si="5"/>
        <v>3</v>
      </c>
      <c r="J37" s="181">
        <f t="shared" si="6"/>
        <v>10</v>
      </c>
      <c r="K37" s="12"/>
      <c r="L37" s="12"/>
      <c r="M37" s="12">
        <v>1</v>
      </c>
      <c r="N37" s="12">
        <v>1</v>
      </c>
      <c r="O37" s="12"/>
      <c r="P37" s="12">
        <v>1</v>
      </c>
      <c r="Q37" s="12">
        <v>1</v>
      </c>
      <c r="R37" s="12"/>
      <c r="S37" s="12">
        <v>1</v>
      </c>
      <c r="T37" s="94">
        <v>30</v>
      </c>
      <c r="U37" s="173">
        <v>0.1</v>
      </c>
      <c r="V37" s="1">
        <f t="shared" si="2"/>
        <v>3</v>
      </c>
    </row>
    <row r="38" spans="1:22" ht="19.5" customHeight="1">
      <c r="A38" s="168">
        <v>20</v>
      </c>
      <c r="B38" s="72" t="s">
        <v>102</v>
      </c>
      <c r="C38" s="12">
        <v>17</v>
      </c>
      <c r="D38" s="12">
        <v>3</v>
      </c>
      <c r="E38" s="12">
        <v>15</v>
      </c>
      <c r="F38" s="12">
        <v>3</v>
      </c>
      <c r="G38" s="12">
        <f t="shared" si="3"/>
        <v>2</v>
      </c>
      <c r="H38" s="181">
        <f t="shared" si="4"/>
        <v>11.764705882352942</v>
      </c>
      <c r="I38" s="180">
        <f t="shared" si="5"/>
        <v>2</v>
      </c>
      <c r="J38" s="181">
        <f t="shared" si="6"/>
        <v>11.764705882352942</v>
      </c>
      <c r="K38" s="12"/>
      <c r="L38" s="12"/>
      <c r="M38" s="12">
        <v>1</v>
      </c>
      <c r="N38" s="12">
        <v>1</v>
      </c>
      <c r="O38" s="12"/>
      <c r="P38" s="12"/>
      <c r="Q38" s="12">
        <v>1</v>
      </c>
      <c r="R38" s="12"/>
      <c r="S38" s="12"/>
      <c r="T38" s="94">
        <v>17</v>
      </c>
      <c r="U38" s="173">
        <v>0.1</v>
      </c>
      <c r="V38" s="1">
        <f t="shared" si="2"/>
        <v>1.7000000000000002</v>
      </c>
    </row>
    <row r="39" spans="1:22" ht="19.5" customHeight="1">
      <c r="A39" s="168">
        <v>21</v>
      </c>
      <c r="B39" s="72" t="s">
        <v>47</v>
      </c>
      <c r="C39" s="12">
        <v>36</v>
      </c>
      <c r="D39" s="12">
        <v>3</v>
      </c>
      <c r="E39" s="12">
        <v>33</v>
      </c>
      <c r="F39" s="12">
        <v>4</v>
      </c>
      <c r="G39" s="12">
        <f t="shared" si="3"/>
        <v>0</v>
      </c>
      <c r="H39" s="181">
        <f t="shared" si="4"/>
        <v>0</v>
      </c>
      <c r="I39" s="180">
        <f t="shared" si="5"/>
        <v>0</v>
      </c>
      <c r="J39" s="181">
        <f t="shared" si="6"/>
        <v>0</v>
      </c>
      <c r="K39" s="12"/>
      <c r="L39" s="12"/>
      <c r="M39" s="12"/>
      <c r="N39" s="12"/>
      <c r="O39" s="12"/>
      <c r="P39" s="12"/>
      <c r="Q39" s="12"/>
      <c r="R39" s="12"/>
      <c r="S39" s="12"/>
      <c r="T39" s="94">
        <v>36</v>
      </c>
      <c r="U39" s="173">
        <v>0.1</v>
      </c>
      <c r="V39" s="1">
        <f t="shared" si="2"/>
        <v>3.6</v>
      </c>
    </row>
    <row r="40" spans="1:22" ht="19.5" customHeight="1">
      <c r="A40" s="168"/>
      <c r="B40" s="72" t="s">
        <v>103</v>
      </c>
      <c r="C40" s="12">
        <v>191</v>
      </c>
      <c r="D40" s="12">
        <v>8</v>
      </c>
      <c r="E40" s="12">
        <v>162</v>
      </c>
      <c r="F40" s="12">
        <v>8</v>
      </c>
      <c r="G40" s="12">
        <f t="shared" si="3"/>
        <v>11</v>
      </c>
      <c r="H40" s="181">
        <f t="shared" si="4"/>
        <v>5.555555555555555</v>
      </c>
      <c r="I40" s="180">
        <f t="shared" si="5"/>
        <v>21</v>
      </c>
      <c r="J40" s="181">
        <f t="shared" si="6"/>
        <v>10.606060606060606</v>
      </c>
      <c r="K40" s="12">
        <v>4</v>
      </c>
      <c r="L40" s="12">
        <v>3</v>
      </c>
      <c r="M40" s="12">
        <v>4</v>
      </c>
      <c r="N40" s="12"/>
      <c r="O40" s="12"/>
      <c r="P40" s="12"/>
      <c r="Q40" s="12">
        <v>3</v>
      </c>
      <c r="R40" s="12">
        <v>3</v>
      </c>
      <c r="S40" s="12">
        <v>4</v>
      </c>
      <c r="T40" s="94">
        <v>198</v>
      </c>
      <c r="U40" s="173">
        <v>0.1</v>
      </c>
      <c r="V40" s="1">
        <f aca="true" t="shared" si="7" ref="V40:V62">T40*U40</f>
        <v>19.8</v>
      </c>
    </row>
    <row r="41" spans="1:22" ht="19.5" customHeight="1">
      <c r="A41" s="168"/>
      <c r="B41" s="72" t="s">
        <v>104</v>
      </c>
      <c r="C41" s="12">
        <v>9</v>
      </c>
      <c r="D41" s="12">
        <v>1</v>
      </c>
      <c r="E41" s="12">
        <v>9</v>
      </c>
      <c r="F41" s="12">
        <v>1</v>
      </c>
      <c r="G41" s="12">
        <f t="shared" si="3"/>
        <v>0</v>
      </c>
      <c r="H41" s="181">
        <f t="shared" si="4"/>
        <v>0</v>
      </c>
      <c r="I41" s="180">
        <f t="shared" si="5"/>
        <v>0</v>
      </c>
      <c r="J41" s="181">
        <f t="shared" si="6"/>
        <v>0</v>
      </c>
      <c r="K41" s="12"/>
      <c r="L41" s="12"/>
      <c r="M41" s="12"/>
      <c r="N41" s="12"/>
      <c r="O41" s="12"/>
      <c r="P41" s="12"/>
      <c r="Q41" s="12"/>
      <c r="R41" s="12"/>
      <c r="S41" s="12"/>
      <c r="T41" s="94">
        <v>9</v>
      </c>
      <c r="U41" s="173">
        <v>0.1</v>
      </c>
      <c r="V41" s="1">
        <f t="shared" si="7"/>
        <v>0.9</v>
      </c>
    </row>
    <row r="42" spans="1:22" ht="19.5" customHeight="1">
      <c r="A42" s="168"/>
      <c r="B42" s="72" t="s">
        <v>105</v>
      </c>
      <c r="C42" s="12">
        <v>11</v>
      </c>
      <c r="D42" s="12">
        <v>1</v>
      </c>
      <c r="E42" s="12">
        <v>10</v>
      </c>
      <c r="F42" s="12">
        <v>1</v>
      </c>
      <c r="G42" s="12">
        <f t="shared" si="3"/>
        <v>0</v>
      </c>
      <c r="H42" s="181">
        <f t="shared" si="4"/>
        <v>0</v>
      </c>
      <c r="I42" s="180">
        <f t="shared" si="5"/>
        <v>0</v>
      </c>
      <c r="J42" s="181">
        <f t="shared" si="6"/>
        <v>0</v>
      </c>
      <c r="K42" s="12"/>
      <c r="L42" s="12"/>
      <c r="M42" s="12"/>
      <c r="N42" s="12"/>
      <c r="O42" s="12"/>
      <c r="P42" s="12"/>
      <c r="Q42" s="12"/>
      <c r="R42" s="12"/>
      <c r="S42" s="12"/>
      <c r="T42" s="94">
        <v>11</v>
      </c>
      <c r="U42" s="173">
        <v>0.1</v>
      </c>
      <c r="V42" s="1">
        <f t="shared" si="7"/>
        <v>1.1</v>
      </c>
    </row>
    <row r="43" spans="1:22" ht="19.5" customHeight="1">
      <c r="A43" s="168"/>
      <c r="B43" s="72" t="s">
        <v>106</v>
      </c>
      <c r="C43" s="12">
        <v>13</v>
      </c>
      <c r="D43" s="12">
        <v>1</v>
      </c>
      <c r="E43" s="12">
        <v>13</v>
      </c>
      <c r="F43" s="12">
        <v>1</v>
      </c>
      <c r="G43" s="12">
        <f t="shared" si="3"/>
        <v>1</v>
      </c>
      <c r="H43" s="181">
        <f t="shared" si="4"/>
        <v>7.142857142857143</v>
      </c>
      <c r="I43" s="180">
        <f t="shared" si="5"/>
        <v>2</v>
      </c>
      <c r="J43" s="181">
        <f t="shared" si="6"/>
        <v>14.285714285714286</v>
      </c>
      <c r="K43" s="12">
        <v>1</v>
      </c>
      <c r="L43" s="12"/>
      <c r="M43" s="12"/>
      <c r="N43" s="12"/>
      <c r="O43" s="12"/>
      <c r="P43" s="12"/>
      <c r="Q43" s="12">
        <v>1</v>
      </c>
      <c r="R43" s="12"/>
      <c r="S43" s="12"/>
      <c r="T43" s="94">
        <v>14</v>
      </c>
      <c r="U43" s="173">
        <v>0.1</v>
      </c>
      <c r="V43" s="1">
        <f t="shared" si="7"/>
        <v>1.4000000000000001</v>
      </c>
    </row>
    <row r="44" spans="1:22" ht="19.5" customHeight="1">
      <c r="A44" s="168"/>
      <c r="B44" s="72" t="s">
        <v>515</v>
      </c>
      <c r="C44" s="12">
        <v>10</v>
      </c>
      <c r="D44" s="12">
        <v>1</v>
      </c>
      <c r="E44" s="12">
        <v>9</v>
      </c>
      <c r="F44" s="12">
        <v>1</v>
      </c>
      <c r="G44" s="12">
        <f t="shared" si="3"/>
        <v>0</v>
      </c>
      <c r="H44" s="181">
        <f t="shared" si="4"/>
        <v>0</v>
      </c>
      <c r="I44" s="180">
        <f t="shared" si="5"/>
        <v>0</v>
      </c>
      <c r="J44" s="181">
        <f t="shared" si="6"/>
        <v>0</v>
      </c>
      <c r="K44" s="12"/>
      <c r="L44" s="12"/>
      <c r="M44" s="12"/>
      <c r="N44" s="12"/>
      <c r="O44" s="12"/>
      <c r="P44" s="12"/>
      <c r="Q44" s="12"/>
      <c r="R44" s="12"/>
      <c r="S44" s="12"/>
      <c r="T44" s="94">
        <v>10</v>
      </c>
      <c r="U44" s="173">
        <v>0.1</v>
      </c>
      <c r="V44" s="1">
        <f t="shared" si="7"/>
        <v>1</v>
      </c>
    </row>
    <row r="45" spans="1:22" ht="19.5" customHeight="1">
      <c r="A45" s="168"/>
      <c r="B45" s="72" t="s">
        <v>516</v>
      </c>
      <c r="C45" s="12">
        <v>14</v>
      </c>
      <c r="D45" s="12">
        <v>1</v>
      </c>
      <c r="E45" s="12">
        <v>14</v>
      </c>
      <c r="F45" s="12">
        <v>1</v>
      </c>
      <c r="G45" s="12">
        <f t="shared" si="3"/>
        <v>1</v>
      </c>
      <c r="H45" s="181">
        <f t="shared" si="4"/>
        <v>7.142857142857143</v>
      </c>
      <c r="I45" s="180">
        <f t="shared" si="5"/>
        <v>2</v>
      </c>
      <c r="J45" s="181">
        <f t="shared" si="6"/>
        <v>14.285714285714286</v>
      </c>
      <c r="K45" s="12"/>
      <c r="L45" s="12"/>
      <c r="M45" s="12">
        <v>1</v>
      </c>
      <c r="N45" s="12"/>
      <c r="O45" s="12"/>
      <c r="P45" s="12"/>
      <c r="Q45" s="12"/>
      <c r="R45" s="12">
        <v>1</v>
      </c>
      <c r="S45" s="12"/>
      <c r="T45" s="94">
        <v>14</v>
      </c>
      <c r="U45" s="173">
        <v>0.1</v>
      </c>
      <c r="V45" s="1">
        <f t="shared" si="7"/>
        <v>1.4000000000000001</v>
      </c>
    </row>
    <row r="46" spans="1:22" ht="19.5" customHeight="1">
      <c r="A46" s="168"/>
      <c r="B46" s="72" t="s">
        <v>109</v>
      </c>
      <c r="C46" s="12">
        <v>15</v>
      </c>
      <c r="D46" s="12">
        <v>1</v>
      </c>
      <c r="E46" s="12">
        <v>15</v>
      </c>
      <c r="F46" s="12">
        <v>1</v>
      </c>
      <c r="G46" s="12">
        <f t="shared" si="3"/>
        <v>0</v>
      </c>
      <c r="H46" s="181">
        <f t="shared" si="4"/>
        <v>0</v>
      </c>
      <c r="I46" s="180">
        <f t="shared" si="5"/>
        <v>2</v>
      </c>
      <c r="J46" s="181">
        <f t="shared" si="6"/>
        <v>13.333333333333334</v>
      </c>
      <c r="K46" s="12"/>
      <c r="L46" s="12"/>
      <c r="M46" s="12"/>
      <c r="N46" s="12"/>
      <c r="O46" s="12"/>
      <c r="P46" s="12"/>
      <c r="Q46" s="12">
        <v>1</v>
      </c>
      <c r="R46" s="12">
        <v>1</v>
      </c>
      <c r="S46" s="12"/>
      <c r="T46" s="94">
        <v>15</v>
      </c>
      <c r="U46" s="173">
        <v>0.1</v>
      </c>
      <c r="V46" s="1">
        <f t="shared" si="7"/>
        <v>1.5</v>
      </c>
    </row>
    <row r="47" spans="1:22" ht="19.5" customHeight="1">
      <c r="A47" s="168"/>
      <c r="B47" s="72" t="s">
        <v>110</v>
      </c>
      <c r="C47" s="12">
        <v>12</v>
      </c>
      <c r="D47" s="12">
        <v>1</v>
      </c>
      <c r="E47" s="12">
        <v>12</v>
      </c>
      <c r="F47" s="12">
        <v>1</v>
      </c>
      <c r="G47" s="12">
        <f t="shared" si="3"/>
        <v>0</v>
      </c>
      <c r="H47" s="181">
        <f t="shared" si="4"/>
        <v>0</v>
      </c>
      <c r="I47" s="180">
        <f t="shared" si="5"/>
        <v>1</v>
      </c>
      <c r="J47" s="181">
        <f t="shared" si="6"/>
        <v>8.333333333333334</v>
      </c>
      <c r="K47" s="12"/>
      <c r="L47" s="12"/>
      <c r="M47" s="12"/>
      <c r="N47" s="12"/>
      <c r="O47" s="12"/>
      <c r="P47" s="12"/>
      <c r="Q47" s="12">
        <v>1</v>
      </c>
      <c r="R47" s="12"/>
      <c r="S47" s="12"/>
      <c r="T47" s="94">
        <v>12</v>
      </c>
      <c r="U47" s="173">
        <v>0.1</v>
      </c>
      <c r="V47" s="1">
        <f t="shared" si="7"/>
        <v>1.2000000000000002</v>
      </c>
    </row>
    <row r="48" spans="1:22" ht="19.5" customHeight="1">
      <c r="A48" s="168"/>
      <c r="B48" s="72" t="s">
        <v>517</v>
      </c>
      <c r="C48" s="12">
        <v>12</v>
      </c>
      <c r="D48" s="12">
        <v>1</v>
      </c>
      <c r="E48" s="12">
        <v>12</v>
      </c>
      <c r="F48" s="12">
        <v>1</v>
      </c>
      <c r="G48" s="12">
        <f t="shared" si="3"/>
        <v>0</v>
      </c>
      <c r="H48" s="181">
        <f t="shared" si="4"/>
        <v>0</v>
      </c>
      <c r="I48" s="180">
        <f t="shared" si="5"/>
        <v>1</v>
      </c>
      <c r="J48" s="181">
        <f t="shared" si="6"/>
        <v>8.333333333333334</v>
      </c>
      <c r="K48" s="12"/>
      <c r="L48" s="12"/>
      <c r="M48" s="12"/>
      <c r="N48" s="12"/>
      <c r="O48" s="12"/>
      <c r="P48" s="12"/>
      <c r="Q48" s="12">
        <v>1</v>
      </c>
      <c r="R48" s="12"/>
      <c r="S48" s="12"/>
      <c r="T48" s="94">
        <v>12</v>
      </c>
      <c r="U48" s="173">
        <v>0.1</v>
      </c>
      <c r="V48" s="1">
        <f t="shared" si="7"/>
        <v>1.2000000000000002</v>
      </c>
    </row>
    <row r="49" spans="1:22" ht="19.5" customHeight="1">
      <c r="A49" s="169" t="s">
        <v>211</v>
      </c>
      <c r="B49" s="58" t="s">
        <v>518</v>
      </c>
      <c r="C49" s="13">
        <f>SUM(C50:C62)</f>
        <v>1007</v>
      </c>
      <c r="D49" s="13">
        <f>SUM(D50:D62)</f>
        <v>52</v>
      </c>
      <c r="E49" s="13">
        <f>SUM(E50:E62)</f>
        <v>939</v>
      </c>
      <c r="F49" s="13">
        <f>SUM(F50:F62)</f>
        <v>53</v>
      </c>
      <c r="G49" s="13">
        <f>SUM(G50:G62)</f>
        <v>90</v>
      </c>
      <c r="H49" s="175">
        <f aca="true" t="shared" si="8" ref="H49:H62">(K49+L49+M49+N49+O49+P49)*100/T49</f>
        <v>8.56327307326356</v>
      </c>
      <c r="I49" s="13">
        <f>SUM(I50:I62)</f>
        <v>110</v>
      </c>
      <c r="J49" s="175">
        <f>(K49+L49+M49+Q49+R49+S49)*100/T49</f>
        <v>10.466222645099904</v>
      </c>
      <c r="K49" s="13">
        <f aca="true" t="shared" si="9" ref="K49:T49">SUM(K50:K62)</f>
        <v>24</v>
      </c>
      <c r="L49" s="13">
        <f t="shared" si="9"/>
        <v>20</v>
      </c>
      <c r="M49" s="13">
        <f t="shared" si="9"/>
        <v>15</v>
      </c>
      <c r="N49" s="13">
        <f t="shared" si="9"/>
        <v>13</v>
      </c>
      <c r="O49" s="13">
        <f t="shared" si="9"/>
        <v>11</v>
      </c>
      <c r="P49" s="13">
        <f t="shared" si="9"/>
        <v>7</v>
      </c>
      <c r="Q49" s="13">
        <f t="shared" si="9"/>
        <v>20</v>
      </c>
      <c r="R49" s="13">
        <f t="shared" si="9"/>
        <v>18</v>
      </c>
      <c r="S49" s="13">
        <f t="shared" si="9"/>
        <v>13</v>
      </c>
      <c r="T49" s="171">
        <f t="shared" si="9"/>
        <v>1051</v>
      </c>
      <c r="U49" s="173">
        <v>0.1</v>
      </c>
      <c r="V49" s="1">
        <f t="shared" si="7"/>
        <v>105.10000000000001</v>
      </c>
    </row>
    <row r="50" spans="1:22" ht="19.5" customHeight="1">
      <c r="A50" s="168">
        <v>1</v>
      </c>
      <c r="B50" s="72" t="s">
        <v>113</v>
      </c>
      <c r="C50" s="12">
        <v>120</v>
      </c>
      <c r="D50" s="12">
        <v>4</v>
      </c>
      <c r="E50" s="12">
        <v>120</v>
      </c>
      <c r="F50" s="12">
        <v>4</v>
      </c>
      <c r="G50" s="12">
        <f aca="true" t="shared" si="10" ref="G50:G62">SUM(K50:P50)</f>
        <v>6</v>
      </c>
      <c r="H50" s="181">
        <f t="shared" si="8"/>
        <v>4.8</v>
      </c>
      <c r="I50" s="180">
        <f aca="true" t="shared" si="11" ref="I50:I62">K50+L50+M50+Q50+R50+S50</f>
        <v>12</v>
      </c>
      <c r="J50" s="181">
        <f aca="true" t="shared" si="12" ref="J50:J62">(K50+L50+M50+Q50+R50+S50)*100/T50</f>
        <v>9.6</v>
      </c>
      <c r="K50" s="12">
        <v>3</v>
      </c>
      <c r="L50" s="12">
        <v>2</v>
      </c>
      <c r="M50" s="12">
        <v>1</v>
      </c>
      <c r="N50" s="12"/>
      <c r="O50" s="12"/>
      <c r="P50" s="12"/>
      <c r="Q50" s="12">
        <v>2</v>
      </c>
      <c r="R50" s="12">
        <v>2</v>
      </c>
      <c r="S50" s="12">
        <v>2</v>
      </c>
      <c r="T50" s="94">
        <v>125</v>
      </c>
      <c r="U50" s="173">
        <v>0.1</v>
      </c>
      <c r="V50" s="1">
        <f t="shared" si="7"/>
        <v>12.5</v>
      </c>
    </row>
    <row r="51" spans="1:22" ht="19.5" customHeight="1">
      <c r="A51" s="168">
        <v>2</v>
      </c>
      <c r="B51" s="72" t="s">
        <v>57</v>
      </c>
      <c r="C51" s="12">
        <v>76</v>
      </c>
      <c r="D51" s="12">
        <v>4</v>
      </c>
      <c r="E51" s="12">
        <v>70</v>
      </c>
      <c r="F51" s="12">
        <v>4</v>
      </c>
      <c r="G51" s="12">
        <f t="shared" si="10"/>
        <v>9</v>
      </c>
      <c r="H51" s="181">
        <f t="shared" si="8"/>
        <v>11.39240506329114</v>
      </c>
      <c r="I51" s="180">
        <f t="shared" si="11"/>
        <v>9</v>
      </c>
      <c r="J51" s="181">
        <f t="shared" si="12"/>
        <v>11.39240506329114</v>
      </c>
      <c r="K51" s="12">
        <v>1</v>
      </c>
      <c r="L51" s="12">
        <v>2</v>
      </c>
      <c r="M51" s="12">
        <v>2</v>
      </c>
      <c r="N51" s="12">
        <v>2</v>
      </c>
      <c r="O51" s="12">
        <v>1</v>
      </c>
      <c r="P51" s="12">
        <v>1</v>
      </c>
      <c r="Q51" s="12">
        <v>2</v>
      </c>
      <c r="R51" s="12">
        <v>1</v>
      </c>
      <c r="S51" s="12">
        <v>1</v>
      </c>
      <c r="T51" s="94">
        <v>79</v>
      </c>
      <c r="U51" s="173">
        <v>0.1</v>
      </c>
      <c r="V51" s="1">
        <f t="shared" si="7"/>
        <v>7.9</v>
      </c>
    </row>
    <row r="52" spans="1:22" ht="19.5" customHeight="1">
      <c r="A52" s="168">
        <v>3</v>
      </c>
      <c r="B52" s="72" t="s">
        <v>114</v>
      </c>
      <c r="C52" s="12">
        <v>69</v>
      </c>
      <c r="D52" s="12">
        <v>4</v>
      </c>
      <c r="E52" s="12">
        <v>66</v>
      </c>
      <c r="F52" s="12">
        <v>5</v>
      </c>
      <c r="G52" s="12">
        <f t="shared" si="10"/>
        <v>3</v>
      </c>
      <c r="H52" s="181">
        <f t="shared" si="8"/>
        <v>4.225352112676056</v>
      </c>
      <c r="I52" s="180">
        <f t="shared" si="11"/>
        <v>7</v>
      </c>
      <c r="J52" s="181">
        <f t="shared" si="12"/>
        <v>9.859154929577464</v>
      </c>
      <c r="K52" s="12">
        <v>1</v>
      </c>
      <c r="L52" s="12">
        <v>1</v>
      </c>
      <c r="M52" s="12">
        <v>1</v>
      </c>
      <c r="N52" s="12"/>
      <c r="O52" s="12"/>
      <c r="P52" s="12"/>
      <c r="Q52" s="12">
        <v>2</v>
      </c>
      <c r="R52" s="12">
        <v>1</v>
      </c>
      <c r="S52" s="12">
        <v>1</v>
      </c>
      <c r="T52" s="94">
        <v>71</v>
      </c>
      <c r="U52" s="173">
        <v>0.1</v>
      </c>
      <c r="V52" s="1">
        <f t="shared" si="7"/>
        <v>7.1000000000000005</v>
      </c>
    </row>
    <row r="53" spans="1:22" ht="19.5" customHeight="1">
      <c r="A53" s="168">
        <v>4</v>
      </c>
      <c r="B53" s="72" t="s">
        <v>115</v>
      </c>
      <c r="C53" s="12">
        <v>70</v>
      </c>
      <c r="D53" s="12">
        <v>4</v>
      </c>
      <c r="E53" s="12">
        <v>64</v>
      </c>
      <c r="F53" s="12">
        <v>5</v>
      </c>
      <c r="G53" s="12">
        <f t="shared" si="10"/>
        <v>9</v>
      </c>
      <c r="H53" s="181">
        <f t="shared" si="8"/>
        <v>12.32876712328767</v>
      </c>
      <c r="I53" s="180">
        <f t="shared" si="11"/>
        <v>9</v>
      </c>
      <c r="J53" s="181">
        <f t="shared" si="12"/>
        <v>12.32876712328767</v>
      </c>
      <c r="K53" s="12">
        <v>1</v>
      </c>
      <c r="L53" s="12">
        <v>2</v>
      </c>
      <c r="M53" s="12">
        <v>2</v>
      </c>
      <c r="N53" s="12">
        <v>2</v>
      </c>
      <c r="O53" s="12">
        <v>2</v>
      </c>
      <c r="P53" s="12"/>
      <c r="Q53" s="12">
        <v>2</v>
      </c>
      <c r="R53" s="12">
        <v>2</v>
      </c>
      <c r="S53" s="12"/>
      <c r="T53" s="94">
        <v>73</v>
      </c>
      <c r="U53" s="173">
        <v>0.1</v>
      </c>
      <c r="V53" s="1">
        <f t="shared" si="7"/>
        <v>7.300000000000001</v>
      </c>
    </row>
    <row r="54" spans="1:22" ht="19.5" customHeight="1">
      <c r="A54" s="168">
        <v>5</v>
      </c>
      <c r="B54" s="72" t="s">
        <v>116</v>
      </c>
      <c r="C54" s="12">
        <v>72</v>
      </c>
      <c r="D54" s="12">
        <v>4</v>
      </c>
      <c r="E54" s="12">
        <v>60</v>
      </c>
      <c r="F54" s="12">
        <v>4</v>
      </c>
      <c r="G54" s="12">
        <f t="shared" si="10"/>
        <v>8</v>
      </c>
      <c r="H54" s="181">
        <f t="shared" si="8"/>
        <v>10.526315789473685</v>
      </c>
      <c r="I54" s="180">
        <f t="shared" si="11"/>
        <v>8</v>
      </c>
      <c r="J54" s="181">
        <f t="shared" si="12"/>
        <v>10.526315789473685</v>
      </c>
      <c r="K54" s="12">
        <v>3</v>
      </c>
      <c r="L54" s="12">
        <v>1</v>
      </c>
      <c r="M54" s="12">
        <v>1</v>
      </c>
      <c r="N54" s="12">
        <v>1</v>
      </c>
      <c r="O54" s="12">
        <v>1</v>
      </c>
      <c r="P54" s="12">
        <v>1</v>
      </c>
      <c r="Q54" s="12">
        <v>1</v>
      </c>
      <c r="R54" s="12">
        <v>1</v>
      </c>
      <c r="S54" s="12">
        <v>1</v>
      </c>
      <c r="T54" s="172">
        <v>76</v>
      </c>
      <c r="U54" s="173">
        <v>0.1</v>
      </c>
      <c r="V54" s="1">
        <f t="shared" si="7"/>
        <v>7.6000000000000005</v>
      </c>
    </row>
    <row r="55" spans="1:22" ht="19.5" customHeight="1">
      <c r="A55" s="168">
        <v>6</v>
      </c>
      <c r="B55" s="72" t="s">
        <v>117</v>
      </c>
      <c r="C55" s="12">
        <v>77</v>
      </c>
      <c r="D55" s="12">
        <v>4</v>
      </c>
      <c r="E55" s="12">
        <v>72</v>
      </c>
      <c r="F55" s="12">
        <v>3</v>
      </c>
      <c r="G55" s="12">
        <f t="shared" si="10"/>
        <v>5</v>
      </c>
      <c r="H55" s="181">
        <f t="shared" si="8"/>
        <v>6.172839506172839</v>
      </c>
      <c r="I55" s="180">
        <f t="shared" si="11"/>
        <v>8</v>
      </c>
      <c r="J55" s="181">
        <f t="shared" si="12"/>
        <v>9.876543209876543</v>
      </c>
      <c r="K55" s="12">
        <v>2</v>
      </c>
      <c r="L55" s="12">
        <v>2</v>
      </c>
      <c r="M55" s="12">
        <v>1</v>
      </c>
      <c r="N55" s="12"/>
      <c r="O55" s="12"/>
      <c r="P55" s="12"/>
      <c r="Q55" s="12">
        <v>1</v>
      </c>
      <c r="R55" s="12">
        <v>1</v>
      </c>
      <c r="S55" s="12">
        <v>1</v>
      </c>
      <c r="T55" s="94">
        <v>81</v>
      </c>
      <c r="U55" s="173">
        <v>0.1</v>
      </c>
      <c r="V55" s="1">
        <f t="shared" si="7"/>
        <v>8.1</v>
      </c>
    </row>
    <row r="56" spans="1:22" ht="19.5" customHeight="1">
      <c r="A56" s="168">
        <v>7</v>
      </c>
      <c r="B56" s="72" t="s">
        <v>118</v>
      </c>
      <c r="C56" s="12">
        <v>77</v>
      </c>
      <c r="D56" s="12">
        <v>4</v>
      </c>
      <c r="E56" s="12">
        <v>69</v>
      </c>
      <c r="F56" s="12">
        <v>4</v>
      </c>
      <c r="G56" s="12">
        <f t="shared" si="10"/>
        <v>9</v>
      </c>
      <c r="H56" s="181">
        <f t="shared" si="8"/>
        <v>11.11111111111111</v>
      </c>
      <c r="I56" s="180">
        <f t="shared" si="11"/>
        <v>9</v>
      </c>
      <c r="J56" s="181">
        <f t="shared" si="12"/>
        <v>11.11111111111111</v>
      </c>
      <c r="K56" s="12">
        <v>3</v>
      </c>
      <c r="L56" s="12">
        <v>1</v>
      </c>
      <c r="M56" s="12">
        <v>1</v>
      </c>
      <c r="N56" s="12">
        <v>1</v>
      </c>
      <c r="O56" s="12">
        <v>2</v>
      </c>
      <c r="P56" s="12">
        <v>1</v>
      </c>
      <c r="Q56" s="12">
        <v>1</v>
      </c>
      <c r="R56" s="12">
        <v>2</v>
      </c>
      <c r="S56" s="12">
        <v>1</v>
      </c>
      <c r="T56" s="94">
        <v>81</v>
      </c>
      <c r="U56" s="173">
        <v>0.1</v>
      </c>
      <c r="V56" s="1">
        <f t="shared" si="7"/>
        <v>8.1</v>
      </c>
    </row>
    <row r="57" spans="1:22" ht="19.5" customHeight="1">
      <c r="A57" s="168">
        <v>8</v>
      </c>
      <c r="B57" s="72" t="s">
        <v>119</v>
      </c>
      <c r="C57" s="12">
        <v>78</v>
      </c>
      <c r="D57" s="12">
        <v>4</v>
      </c>
      <c r="E57" s="12">
        <v>72</v>
      </c>
      <c r="F57" s="12">
        <v>3</v>
      </c>
      <c r="G57" s="12">
        <f t="shared" si="10"/>
        <v>9</v>
      </c>
      <c r="H57" s="181">
        <f t="shared" si="8"/>
        <v>10.975609756097562</v>
      </c>
      <c r="I57" s="180">
        <f t="shared" si="11"/>
        <v>9</v>
      </c>
      <c r="J57" s="181">
        <f t="shared" si="12"/>
        <v>10.975609756097562</v>
      </c>
      <c r="K57" s="12">
        <v>2</v>
      </c>
      <c r="L57" s="12">
        <v>2</v>
      </c>
      <c r="M57" s="12">
        <v>1</v>
      </c>
      <c r="N57" s="12">
        <v>2</v>
      </c>
      <c r="O57" s="12">
        <v>1</v>
      </c>
      <c r="P57" s="12">
        <v>1</v>
      </c>
      <c r="Q57" s="12">
        <v>2</v>
      </c>
      <c r="R57" s="12">
        <v>1</v>
      </c>
      <c r="S57" s="12">
        <v>1</v>
      </c>
      <c r="T57" s="94">
        <v>82</v>
      </c>
      <c r="U57" s="173">
        <v>0.1</v>
      </c>
      <c r="V57" s="1">
        <f t="shared" si="7"/>
        <v>8.200000000000001</v>
      </c>
    </row>
    <row r="58" spans="1:22" ht="19.5" customHeight="1">
      <c r="A58" s="168">
        <v>9</v>
      </c>
      <c r="B58" s="72" t="s">
        <v>120</v>
      </c>
      <c r="C58" s="12">
        <v>71</v>
      </c>
      <c r="D58" s="12">
        <v>4</v>
      </c>
      <c r="E58" s="12">
        <v>69</v>
      </c>
      <c r="F58" s="12">
        <v>5</v>
      </c>
      <c r="G58" s="12">
        <f t="shared" si="10"/>
        <v>4</v>
      </c>
      <c r="H58" s="181">
        <f t="shared" si="8"/>
        <v>5.405405405405405</v>
      </c>
      <c r="I58" s="180">
        <f t="shared" si="11"/>
        <v>7</v>
      </c>
      <c r="J58" s="181">
        <f t="shared" si="12"/>
        <v>9.45945945945946</v>
      </c>
      <c r="K58" s="12">
        <v>1</v>
      </c>
      <c r="L58" s="12">
        <v>2</v>
      </c>
      <c r="M58" s="12">
        <v>1</v>
      </c>
      <c r="N58" s="12"/>
      <c r="O58" s="12"/>
      <c r="P58" s="12"/>
      <c r="Q58" s="12">
        <v>1</v>
      </c>
      <c r="R58" s="12">
        <v>1</v>
      </c>
      <c r="S58" s="12">
        <v>1</v>
      </c>
      <c r="T58" s="94">
        <v>74</v>
      </c>
      <c r="U58" s="173">
        <v>0.1</v>
      </c>
      <c r="V58" s="1">
        <f t="shared" si="7"/>
        <v>7.4</v>
      </c>
    </row>
    <row r="59" spans="1:22" ht="19.5" customHeight="1">
      <c r="A59" s="168">
        <v>10</v>
      </c>
      <c r="B59" s="72" t="s">
        <v>121</v>
      </c>
      <c r="C59" s="12">
        <v>73</v>
      </c>
      <c r="D59" s="12">
        <v>4</v>
      </c>
      <c r="E59" s="12">
        <v>67</v>
      </c>
      <c r="F59" s="12">
        <v>3</v>
      </c>
      <c r="G59" s="12">
        <f t="shared" si="10"/>
        <v>4</v>
      </c>
      <c r="H59" s="181">
        <f t="shared" si="8"/>
        <v>5.2631578947368425</v>
      </c>
      <c r="I59" s="180">
        <f t="shared" si="11"/>
        <v>8</v>
      </c>
      <c r="J59" s="181">
        <f t="shared" si="12"/>
        <v>10.526315789473685</v>
      </c>
      <c r="K59" s="12">
        <v>2</v>
      </c>
      <c r="L59" s="12">
        <v>1</v>
      </c>
      <c r="M59" s="12">
        <v>1</v>
      </c>
      <c r="N59" s="12"/>
      <c r="O59" s="12"/>
      <c r="P59" s="12"/>
      <c r="Q59" s="12">
        <v>1</v>
      </c>
      <c r="R59" s="12">
        <v>2</v>
      </c>
      <c r="S59" s="12">
        <v>1</v>
      </c>
      <c r="T59" s="94">
        <v>76</v>
      </c>
      <c r="U59" s="173">
        <v>0.1</v>
      </c>
      <c r="V59" s="1">
        <f t="shared" si="7"/>
        <v>7.6000000000000005</v>
      </c>
    </row>
    <row r="60" spans="1:22" ht="19.5" customHeight="1">
      <c r="A60" s="168">
        <v>11</v>
      </c>
      <c r="B60" s="72" t="s">
        <v>122</v>
      </c>
      <c r="C60" s="12">
        <v>78</v>
      </c>
      <c r="D60" s="12">
        <v>4</v>
      </c>
      <c r="E60" s="12">
        <v>71</v>
      </c>
      <c r="F60" s="12">
        <v>4</v>
      </c>
      <c r="G60" s="12">
        <f t="shared" si="10"/>
        <v>8</v>
      </c>
      <c r="H60" s="181">
        <f t="shared" si="8"/>
        <v>9.876543209876543</v>
      </c>
      <c r="I60" s="180">
        <f t="shared" si="11"/>
        <v>8</v>
      </c>
      <c r="J60" s="181">
        <f t="shared" si="12"/>
        <v>9.876543209876543</v>
      </c>
      <c r="K60" s="12">
        <v>2</v>
      </c>
      <c r="L60" s="12">
        <v>1</v>
      </c>
      <c r="M60" s="12">
        <v>1</v>
      </c>
      <c r="N60" s="12">
        <v>2</v>
      </c>
      <c r="O60" s="12">
        <v>1</v>
      </c>
      <c r="P60" s="12">
        <v>1</v>
      </c>
      <c r="Q60" s="12">
        <v>2</v>
      </c>
      <c r="R60" s="12">
        <v>1</v>
      </c>
      <c r="S60" s="12">
        <v>1</v>
      </c>
      <c r="T60" s="94">
        <v>81</v>
      </c>
      <c r="U60" s="173">
        <v>0.1</v>
      </c>
      <c r="V60" s="1">
        <f t="shared" si="7"/>
        <v>8.1</v>
      </c>
    </row>
    <row r="61" spans="1:22" ht="19.5" customHeight="1">
      <c r="A61" s="168">
        <v>12</v>
      </c>
      <c r="B61" s="72" t="s">
        <v>123</v>
      </c>
      <c r="C61" s="12">
        <v>72</v>
      </c>
      <c r="D61" s="12">
        <v>4</v>
      </c>
      <c r="E61" s="12">
        <v>71</v>
      </c>
      <c r="F61" s="12">
        <v>5</v>
      </c>
      <c r="G61" s="12">
        <f t="shared" si="10"/>
        <v>8</v>
      </c>
      <c r="H61" s="181">
        <f t="shared" si="8"/>
        <v>10.666666666666666</v>
      </c>
      <c r="I61" s="180">
        <f t="shared" si="11"/>
        <v>8</v>
      </c>
      <c r="J61" s="181">
        <f t="shared" si="12"/>
        <v>10.666666666666666</v>
      </c>
      <c r="K61" s="12">
        <v>1</v>
      </c>
      <c r="L61" s="12">
        <v>2</v>
      </c>
      <c r="M61" s="12">
        <v>1</v>
      </c>
      <c r="N61" s="12">
        <v>1</v>
      </c>
      <c r="O61" s="12">
        <v>2</v>
      </c>
      <c r="P61" s="12">
        <v>1</v>
      </c>
      <c r="Q61" s="12">
        <v>1</v>
      </c>
      <c r="R61" s="12">
        <v>2</v>
      </c>
      <c r="S61" s="12">
        <v>1</v>
      </c>
      <c r="T61" s="94">
        <v>75</v>
      </c>
      <c r="U61" s="173">
        <v>0.1</v>
      </c>
      <c r="V61" s="1">
        <f t="shared" si="7"/>
        <v>7.5</v>
      </c>
    </row>
    <row r="62" spans="1:22" ht="19.5" customHeight="1">
      <c r="A62" s="176">
        <v>13</v>
      </c>
      <c r="B62" s="115" t="s">
        <v>124</v>
      </c>
      <c r="C62" s="46">
        <v>74</v>
      </c>
      <c r="D62" s="46">
        <v>4</v>
      </c>
      <c r="E62" s="46">
        <v>68</v>
      </c>
      <c r="F62" s="46">
        <v>4</v>
      </c>
      <c r="G62" s="46">
        <f t="shared" si="10"/>
        <v>8</v>
      </c>
      <c r="H62" s="184">
        <f t="shared" si="8"/>
        <v>10.38961038961039</v>
      </c>
      <c r="I62" s="185">
        <f t="shared" si="11"/>
        <v>8</v>
      </c>
      <c r="J62" s="184">
        <f t="shared" si="12"/>
        <v>10.38961038961039</v>
      </c>
      <c r="K62" s="46">
        <v>2</v>
      </c>
      <c r="L62" s="46">
        <v>1</v>
      </c>
      <c r="M62" s="46">
        <v>1</v>
      </c>
      <c r="N62" s="46">
        <v>2</v>
      </c>
      <c r="O62" s="46">
        <v>1</v>
      </c>
      <c r="P62" s="46">
        <v>1</v>
      </c>
      <c r="Q62" s="46">
        <v>2</v>
      </c>
      <c r="R62" s="46">
        <v>1</v>
      </c>
      <c r="S62" s="46">
        <v>1</v>
      </c>
      <c r="T62" s="94">
        <v>77</v>
      </c>
      <c r="U62" s="173">
        <v>0.1</v>
      </c>
      <c r="V62" s="1">
        <f t="shared" si="7"/>
        <v>7.7</v>
      </c>
    </row>
  </sheetData>
  <mergeCells count="11">
    <mergeCell ref="K5:M5"/>
    <mergeCell ref="A3:S3"/>
    <mergeCell ref="A2:S2"/>
    <mergeCell ref="N5:P5"/>
    <mergeCell ref="Q5:S5"/>
    <mergeCell ref="I5:J5"/>
    <mergeCell ref="C5:D5"/>
    <mergeCell ref="E5:F5"/>
    <mergeCell ref="A5:A6"/>
    <mergeCell ref="B5:B6"/>
    <mergeCell ref="G5:H5"/>
  </mergeCells>
  <printOptions/>
  <pageMargins left="0.24" right="0.21" top="0.37" bottom="0.35" header="0.2" footer="0.2"/>
  <pageSetup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V43"/>
  <sheetViews>
    <sheetView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9" sqref="A39"/>
    </sheetView>
  </sheetViews>
  <sheetFormatPr defaultColWidth="8.88671875" defaultRowHeight="18.75"/>
  <cols>
    <col min="1" max="1" width="4.3359375" style="1" customWidth="1"/>
    <col min="2" max="2" width="23.6640625" style="1" customWidth="1"/>
    <col min="3" max="4" width="4.77734375" style="1" customWidth="1"/>
    <col min="5" max="7" width="4.77734375" style="10" customWidth="1"/>
    <col min="8" max="8" width="5.99609375" style="1" customWidth="1"/>
    <col min="9" max="9" width="4.6640625" style="179" customWidth="1"/>
    <col min="10" max="10" width="6.77734375" style="1" customWidth="1"/>
    <col min="11" max="19" width="4.77734375" style="10" customWidth="1"/>
    <col min="20" max="20" width="8.88671875" style="1" customWidth="1"/>
    <col min="21" max="21" width="6.10546875" style="1" customWidth="1"/>
    <col min="22" max="22" width="5.77734375" style="1" customWidth="1"/>
    <col min="23" max="16384" width="8.88671875" style="1" customWidth="1"/>
  </cols>
  <sheetData>
    <row r="2" spans="1:19" ht="18.75">
      <c r="A2" s="222" t="s">
        <v>499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56"/>
      <c r="R2" s="256"/>
      <c r="S2" s="256"/>
    </row>
    <row r="3" spans="1:19" ht="18.75">
      <c r="A3" s="222" t="s">
        <v>500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56"/>
      <c r="R3" s="256"/>
      <c r="S3" s="256"/>
    </row>
    <row r="5" spans="1:19" ht="52.5" customHeight="1">
      <c r="A5" s="227" t="s">
        <v>493</v>
      </c>
      <c r="B5" s="227" t="s">
        <v>494</v>
      </c>
      <c r="C5" s="224" t="s">
        <v>490</v>
      </c>
      <c r="D5" s="226"/>
      <c r="E5" s="224" t="s">
        <v>520</v>
      </c>
      <c r="F5" s="226"/>
      <c r="G5" s="224" t="s">
        <v>525</v>
      </c>
      <c r="H5" s="258"/>
      <c r="I5" s="224" t="s">
        <v>527</v>
      </c>
      <c r="J5" s="258"/>
      <c r="K5" s="224" t="s">
        <v>526</v>
      </c>
      <c r="L5" s="225"/>
      <c r="M5" s="226"/>
      <c r="N5" s="224" t="s">
        <v>525</v>
      </c>
      <c r="O5" s="257"/>
      <c r="P5" s="258"/>
      <c r="Q5" s="224" t="s">
        <v>527</v>
      </c>
      <c r="R5" s="257"/>
      <c r="S5" s="258"/>
    </row>
    <row r="6" spans="1:19" ht="69" customHeight="1">
      <c r="A6" s="228"/>
      <c r="B6" s="228"/>
      <c r="C6" s="2" t="s">
        <v>491</v>
      </c>
      <c r="D6" s="2" t="s">
        <v>492</v>
      </c>
      <c r="E6" s="2" t="s">
        <v>491</v>
      </c>
      <c r="F6" s="2" t="s">
        <v>492</v>
      </c>
      <c r="G6" s="2" t="s">
        <v>495</v>
      </c>
      <c r="H6" s="2" t="s">
        <v>496</v>
      </c>
      <c r="I6" s="178" t="s">
        <v>495</v>
      </c>
      <c r="J6" s="2" t="s">
        <v>496</v>
      </c>
      <c r="K6" s="2" t="s">
        <v>0</v>
      </c>
      <c r="L6" s="2" t="s">
        <v>12</v>
      </c>
      <c r="M6" s="2" t="s">
        <v>521</v>
      </c>
      <c r="N6" s="2" t="s">
        <v>522</v>
      </c>
      <c r="O6" s="2" t="s">
        <v>523</v>
      </c>
      <c r="P6" s="2" t="s">
        <v>524</v>
      </c>
      <c r="Q6" s="2" t="s">
        <v>522</v>
      </c>
      <c r="R6" s="2" t="s">
        <v>523</v>
      </c>
      <c r="S6" s="2" t="s">
        <v>524</v>
      </c>
    </row>
    <row r="7" spans="1:21" s="3" customFormat="1" ht="21" customHeight="1">
      <c r="A7" s="167"/>
      <c r="B7" s="167" t="s">
        <v>67</v>
      </c>
      <c r="C7" s="167">
        <f>C8+C30</f>
        <v>2349</v>
      </c>
      <c r="D7" s="167">
        <f>D8+D30</f>
        <v>160</v>
      </c>
      <c r="E7" s="167">
        <f>E8+E30</f>
        <v>2198</v>
      </c>
      <c r="F7" s="167">
        <f>F8+F30</f>
        <v>166</v>
      </c>
      <c r="G7" s="167">
        <f>G8+G30</f>
        <v>176</v>
      </c>
      <c r="H7" s="182">
        <f>(K7+L7+M7+N7+O7+P7)*100/T7</f>
        <v>7.254740313272877</v>
      </c>
      <c r="I7" s="167">
        <f>I8+I30</f>
        <v>246</v>
      </c>
      <c r="J7" s="182">
        <f>(K7+L7+M7+Q7+R7+S7)*100/T7</f>
        <v>10.1401483924155</v>
      </c>
      <c r="K7" s="167">
        <f aca="true" t="shared" si="0" ref="K7:T7">K8+K30</f>
        <v>41</v>
      </c>
      <c r="L7" s="167">
        <f t="shared" si="0"/>
        <v>36</v>
      </c>
      <c r="M7" s="167">
        <f t="shared" si="0"/>
        <v>39</v>
      </c>
      <c r="N7" s="167">
        <f t="shared" si="0"/>
        <v>23</v>
      </c>
      <c r="O7" s="167">
        <f t="shared" si="0"/>
        <v>19</v>
      </c>
      <c r="P7" s="167">
        <f t="shared" si="0"/>
        <v>18</v>
      </c>
      <c r="Q7" s="167">
        <f t="shared" si="0"/>
        <v>47</v>
      </c>
      <c r="R7" s="167">
        <f t="shared" si="0"/>
        <v>44</v>
      </c>
      <c r="S7" s="167">
        <f t="shared" si="0"/>
        <v>39</v>
      </c>
      <c r="T7" s="167">
        <f t="shared" si="0"/>
        <v>2426</v>
      </c>
      <c r="U7" s="3">
        <v>10</v>
      </c>
    </row>
    <row r="8" spans="1:22" s="3" customFormat="1" ht="19.5" customHeight="1">
      <c r="A8" s="25" t="s">
        <v>32</v>
      </c>
      <c r="B8" s="25" t="s">
        <v>519</v>
      </c>
      <c r="C8" s="25">
        <f>SUM(C9:C29)</f>
        <v>1342</v>
      </c>
      <c r="D8" s="25">
        <f>SUM(D9:D29)</f>
        <v>108</v>
      </c>
      <c r="E8" s="25">
        <f>SUM(E9:E29)</f>
        <v>1259</v>
      </c>
      <c r="F8" s="25">
        <f>SUM(F9:F29)</f>
        <v>113</v>
      </c>
      <c r="G8" s="25">
        <f>SUM(G9:G29)</f>
        <v>86</v>
      </c>
      <c r="H8" s="175">
        <f>(K8+L8+M8+N8+O8+P8)*100/T8</f>
        <v>6.254545454545455</v>
      </c>
      <c r="I8" s="25">
        <f>SUM(I9:I29)</f>
        <v>136</v>
      </c>
      <c r="J8" s="183">
        <f>(K8+L8+M8+Q8+R8+S8)*100/T8</f>
        <v>9.89090909090909</v>
      </c>
      <c r="K8" s="25">
        <f aca="true" t="shared" si="1" ref="K8:T8">SUM(K9:K29)</f>
        <v>17</v>
      </c>
      <c r="L8" s="25">
        <f t="shared" si="1"/>
        <v>16</v>
      </c>
      <c r="M8" s="25">
        <f t="shared" si="1"/>
        <v>24</v>
      </c>
      <c r="N8" s="25">
        <f t="shared" si="1"/>
        <v>10</v>
      </c>
      <c r="O8" s="25">
        <f t="shared" si="1"/>
        <v>8</v>
      </c>
      <c r="P8" s="25">
        <f t="shared" si="1"/>
        <v>11</v>
      </c>
      <c r="Q8" s="25">
        <f t="shared" si="1"/>
        <v>27</v>
      </c>
      <c r="R8" s="25">
        <f t="shared" si="1"/>
        <v>26</v>
      </c>
      <c r="S8" s="25">
        <f t="shared" si="1"/>
        <v>26</v>
      </c>
      <c r="T8" s="170">
        <f t="shared" si="1"/>
        <v>1375</v>
      </c>
      <c r="U8" s="3">
        <v>10</v>
      </c>
      <c r="V8" s="1">
        <f aca="true" t="shared" si="2" ref="V8:V43">T8*U8</f>
        <v>13750</v>
      </c>
    </row>
    <row r="9" spans="1:22" ht="19.5" customHeight="1">
      <c r="A9" s="168">
        <v>1</v>
      </c>
      <c r="B9" s="72" t="s">
        <v>501</v>
      </c>
      <c r="C9" s="12">
        <v>32</v>
      </c>
      <c r="D9" s="12">
        <v>7</v>
      </c>
      <c r="E9" s="12">
        <v>27</v>
      </c>
      <c r="F9" s="12">
        <v>6</v>
      </c>
      <c r="G9" s="12">
        <f aca="true" t="shared" si="3" ref="G9:G28">SUM(K9:P9)</f>
        <v>2</v>
      </c>
      <c r="H9" s="181">
        <f aca="true" t="shared" si="4" ref="H9:H43">(K9+L9+M9+N9+O9+P9)*100/T9</f>
        <v>6.25</v>
      </c>
      <c r="I9" s="180">
        <f>K9+L9+M9+Q9+R9+S9</f>
        <v>3</v>
      </c>
      <c r="J9" s="181">
        <f>(K9+L9+M9+Q9+R9+S9)*100/T9</f>
        <v>9.375</v>
      </c>
      <c r="K9" s="12"/>
      <c r="L9" s="12"/>
      <c r="M9" s="12">
        <v>2</v>
      </c>
      <c r="N9" s="12"/>
      <c r="O9" s="12"/>
      <c r="P9" s="12"/>
      <c r="Q9" s="12"/>
      <c r="R9" s="12">
        <v>1</v>
      </c>
      <c r="S9" s="12"/>
      <c r="T9" s="94">
        <v>32</v>
      </c>
      <c r="U9" s="173">
        <v>0.1</v>
      </c>
      <c r="V9" s="1">
        <f t="shared" si="2"/>
        <v>3.2</v>
      </c>
    </row>
    <row r="10" spans="1:22" ht="19.5" customHeight="1">
      <c r="A10" s="168">
        <v>2</v>
      </c>
      <c r="B10" s="72" t="s">
        <v>36</v>
      </c>
      <c r="C10" s="12">
        <v>51</v>
      </c>
      <c r="D10" s="12">
        <v>12</v>
      </c>
      <c r="E10" s="12">
        <v>51</v>
      </c>
      <c r="F10" s="12">
        <v>12</v>
      </c>
      <c r="G10" s="12">
        <f t="shared" si="3"/>
        <v>2</v>
      </c>
      <c r="H10" s="181">
        <f t="shared" si="4"/>
        <v>3.8461538461538463</v>
      </c>
      <c r="I10" s="180">
        <f aca="true" t="shared" si="5" ref="I10:I28">K10+L10+M10+Q10+R10+S10</f>
        <v>5</v>
      </c>
      <c r="J10" s="181">
        <f aca="true" t="shared" si="6" ref="J10:J29">(K10+L10+M10+Q10+R10+S10)*100/T10</f>
        <v>9.615384615384615</v>
      </c>
      <c r="K10" s="12">
        <v>1</v>
      </c>
      <c r="L10" s="12"/>
      <c r="M10" s="12"/>
      <c r="N10" s="12">
        <v>1</v>
      </c>
      <c r="O10" s="12"/>
      <c r="P10" s="12"/>
      <c r="Q10" s="12">
        <v>1</v>
      </c>
      <c r="R10" s="12">
        <v>1</v>
      </c>
      <c r="S10" s="12">
        <v>2</v>
      </c>
      <c r="T10" s="94">
        <v>52</v>
      </c>
      <c r="U10" s="173">
        <v>0.1</v>
      </c>
      <c r="V10" s="1">
        <f t="shared" si="2"/>
        <v>5.2</v>
      </c>
    </row>
    <row r="11" spans="1:22" ht="32.25" customHeight="1">
      <c r="A11" s="168">
        <v>3</v>
      </c>
      <c r="B11" s="212" t="s">
        <v>618</v>
      </c>
      <c r="C11" s="12">
        <v>62</v>
      </c>
      <c r="D11" s="12">
        <v>6</v>
      </c>
      <c r="E11" s="12">
        <v>61</v>
      </c>
      <c r="F11" s="12">
        <v>6</v>
      </c>
      <c r="G11" s="12">
        <v>6</v>
      </c>
      <c r="H11" s="181">
        <f t="shared" si="4"/>
        <v>9.523809523809524</v>
      </c>
      <c r="I11" s="12">
        <v>6</v>
      </c>
      <c r="J11" s="181">
        <f t="shared" si="6"/>
        <v>9.523809523809524</v>
      </c>
      <c r="K11" s="12">
        <v>1</v>
      </c>
      <c r="L11" s="12">
        <v>0</v>
      </c>
      <c r="M11" s="12">
        <v>1</v>
      </c>
      <c r="N11" s="12">
        <v>2</v>
      </c>
      <c r="O11" s="12">
        <v>1</v>
      </c>
      <c r="P11" s="12">
        <v>1</v>
      </c>
      <c r="Q11" s="12">
        <v>2</v>
      </c>
      <c r="R11" s="12">
        <v>1</v>
      </c>
      <c r="S11" s="12">
        <v>1</v>
      </c>
      <c r="T11" s="12">
        <v>63</v>
      </c>
      <c r="U11" s="173">
        <v>0.1</v>
      </c>
      <c r="V11" s="1">
        <f t="shared" si="2"/>
        <v>6.300000000000001</v>
      </c>
    </row>
    <row r="12" spans="1:22" ht="19.5" customHeight="1">
      <c r="A12" s="168">
        <v>4</v>
      </c>
      <c r="B12" s="72" t="s">
        <v>82</v>
      </c>
      <c r="C12" s="12">
        <v>16</v>
      </c>
      <c r="D12" s="12">
        <v>4</v>
      </c>
      <c r="E12" s="12">
        <v>16</v>
      </c>
      <c r="F12" s="12">
        <v>4</v>
      </c>
      <c r="G12" s="12">
        <f t="shared" si="3"/>
        <v>0</v>
      </c>
      <c r="H12" s="181">
        <f t="shared" si="4"/>
        <v>0</v>
      </c>
      <c r="I12" s="180">
        <f t="shared" si="5"/>
        <v>0</v>
      </c>
      <c r="J12" s="181">
        <f t="shared" si="6"/>
        <v>0</v>
      </c>
      <c r="K12" s="12"/>
      <c r="L12" s="12"/>
      <c r="M12" s="12"/>
      <c r="N12" s="12"/>
      <c r="O12" s="12"/>
      <c r="P12" s="12"/>
      <c r="Q12" s="12"/>
      <c r="R12" s="12"/>
      <c r="S12" s="12"/>
      <c r="T12" s="94">
        <v>16</v>
      </c>
      <c r="U12" s="173">
        <v>0.1</v>
      </c>
      <c r="V12" s="1">
        <f t="shared" si="2"/>
        <v>1.6</v>
      </c>
    </row>
    <row r="13" spans="1:22" ht="19.5" customHeight="1">
      <c r="A13" s="168">
        <v>5</v>
      </c>
      <c r="B13" s="72" t="s">
        <v>83</v>
      </c>
      <c r="C13" s="12">
        <v>37</v>
      </c>
      <c r="D13" s="12">
        <v>3</v>
      </c>
      <c r="E13" s="12">
        <v>35</v>
      </c>
      <c r="F13" s="12">
        <v>4</v>
      </c>
      <c r="G13" s="12">
        <f t="shared" si="3"/>
        <v>2</v>
      </c>
      <c r="H13" s="181">
        <f t="shared" si="4"/>
        <v>5.2631578947368425</v>
      </c>
      <c r="I13" s="180">
        <f t="shared" si="5"/>
        <v>4</v>
      </c>
      <c r="J13" s="181">
        <f t="shared" si="6"/>
        <v>10.526315789473685</v>
      </c>
      <c r="K13" s="12"/>
      <c r="L13" s="12">
        <v>1</v>
      </c>
      <c r="M13" s="12">
        <v>1</v>
      </c>
      <c r="N13" s="12"/>
      <c r="O13" s="12"/>
      <c r="P13" s="12"/>
      <c r="Q13" s="12">
        <v>1</v>
      </c>
      <c r="R13" s="12">
        <v>1</v>
      </c>
      <c r="S13" s="12"/>
      <c r="T13" s="94">
        <v>38</v>
      </c>
      <c r="U13" s="173">
        <v>0.1</v>
      </c>
      <c r="V13" s="1">
        <f t="shared" si="2"/>
        <v>3.8000000000000003</v>
      </c>
    </row>
    <row r="14" spans="1:22" ht="19.5" customHeight="1">
      <c r="A14" s="168">
        <v>6</v>
      </c>
      <c r="B14" s="72" t="s">
        <v>84</v>
      </c>
      <c r="C14" s="12">
        <v>54</v>
      </c>
      <c r="D14" s="12">
        <v>3</v>
      </c>
      <c r="E14" s="12">
        <v>54</v>
      </c>
      <c r="F14" s="12">
        <v>3</v>
      </c>
      <c r="G14" s="12">
        <f t="shared" si="3"/>
        <v>2</v>
      </c>
      <c r="H14" s="181">
        <f t="shared" si="4"/>
        <v>3.6363636363636362</v>
      </c>
      <c r="I14" s="180">
        <f t="shared" si="5"/>
        <v>6</v>
      </c>
      <c r="J14" s="181">
        <f t="shared" si="6"/>
        <v>10.909090909090908</v>
      </c>
      <c r="K14" s="12"/>
      <c r="L14" s="12">
        <v>1</v>
      </c>
      <c r="M14" s="12">
        <v>1</v>
      </c>
      <c r="N14" s="12"/>
      <c r="O14" s="12"/>
      <c r="P14" s="12"/>
      <c r="Q14" s="12">
        <v>2</v>
      </c>
      <c r="R14" s="12">
        <v>1</v>
      </c>
      <c r="S14" s="12">
        <v>1</v>
      </c>
      <c r="T14" s="94">
        <v>55</v>
      </c>
      <c r="U14" s="173">
        <v>0.1</v>
      </c>
      <c r="V14" s="1">
        <f t="shared" si="2"/>
        <v>5.5</v>
      </c>
    </row>
    <row r="15" spans="1:22" ht="19.5" customHeight="1">
      <c r="A15" s="168">
        <v>7</v>
      </c>
      <c r="B15" s="72" t="s">
        <v>85</v>
      </c>
      <c r="C15" s="12">
        <v>66</v>
      </c>
      <c r="D15" s="12">
        <v>3</v>
      </c>
      <c r="E15" s="12">
        <v>63</v>
      </c>
      <c r="F15" s="12">
        <v>3</v>
      </c>
      <c r="G15" s="12">
        <f t="shared" si="3"/>
        <v>8</v>
      </c>
      <c r="H15" s="181">
        <f t="shared" si="4"/>
        <v>11.764705882352942</v>
      </c>
      <c r="I15" s="180">
        <f t="shared" si="5"/>
        <v>8</v>
      </c>
      <c r="J15" s="181">
        <f t="shared" si="6"/>
        <v>11.764705882352942</v>
      </c>
      <c r="K15" s="12">
        <v>1</v>
      </c>
      <c r="L15" s="12">
        <v>1</v>
      </c>
      <c r="M15" s="12">
        <v>1</v>
      </c>
      <c r="N15" s="12"/>
      <c r="O15" s="12">
        <v>2</v>
      </c>
      <c r="P15" s="12">
        <v>3</v>
      </c>
      <c r="Q15" s="12"/>
      <c r="R15" s="12">
        <v>2</v>
      </c>
      <c r="S15" s="12">
        <v>3</v>
      </c>
      <c r="T15" s="94">
        <v>68</v>
      </c>
      <c r="U15" s="173">
        <v>0.1</v>
      </c>
      <c r="V15" s="1">
        <f t="shared" si="2"/>
        <v>6.800000000000001</v>
      </c>
    </row>
    <row r="16" spans="1:22" ht="19.5" customHeight="1">
      <c r="A16" s="168">
        <v>8</v>
      </c>
      <c r="B16" s="72" t="s">
        <v>46</v>
      </c>
      <c r="C16" s="12">
        <v>46</v>
      </c>
      <c r="D16" s="12">
        <v>3</v>
      </c>
      <c r="E16" s="12">
        <v>43</v>
      </c>
      <c r="F16" s="12">
        <v>3</v>
      </c>
      <c r="G16" s="12">
        <f t="shared" si="3"/>
        <v>5</v>
      </c>
      <c r="H16" s="181">
        <f t="shared" si="4"/>
        <v>10.416666666666666</v>
      </c>
      <c r="I16" s="180">
        <f t="shared" si="5"/>
        <v>5</v>
      </c>
      <c r="J16" s="181">
        <f t="shared" si="6"/>
        <v>10.416666666666666</v>
      </c>
      <c r="K16" s="12">
        <v>1</v>
      </c>
      <c r="L16" s="12">
        <v>1</v>
      </c>
      <c r="M16" s="12">
        <v>1</v>
      </c>
      <c r="N16" s="12"/>
      <c r="O16" s="12"/>
      <c r="P16" s="12">
        <v>2</v>
      </c>
      <c r="Q16" s="12"/>
      <c r="R16" s="12"/>
      <c r="S16" s="12">
        <v>2</v>
      </c>
      <c r="T16" s="94">
        <v>48</v>
      </c>
      <c r="U16" s="173">
        <v>0.1</v>
      </c>
      <c r="V16" s="1">
        <f t="shared" si="2"/>
        <v>4.800000000000001</v>
      </c>
    </row>
    <row r="17" spans="1:22" ht="19.5" customHeight="1">
      <c r="A17" s="168">
        <v>9</v>
      </c>
      <c r="B17" s="72" t="s">
        <v>86</v>
      </c>
      <c r="C17" s="12">
        <v>60</v>
      </c>
      <c r="D17" s="12">
        <v>3</v>
      </c>
      <c r="E17" s="12">
        <v>59</v>
      </c>
      <c r="F17" s="12">
        <v>3</v>
      </c>
      <c r="G17" s="12">
        <f t="shared" si="3"/>
        <v>8</v>
      </c>
      <c r="H17" s="181">
        <f t="shared" si="4"/>
        <v>12.903225806451612</v>
      </c>
      <c r="I17" s="180">
        <f t="shared" si="5"/>
        <v>8</v>
      </c>
      <c r="J17" s="181">
        <f t="shared" si="6"/>
        <v>12.903225806451612</v>
      </c>
      <c r="K17" s="12">
        <v>1</v>
      </c>
      <c r="L17" s="12">
        <v>1</v>
      </c>
      <c r="M17" s="12">
        <v>1</v>
      </c>
      <c r="N17" s="12">
        <v>1</v>
      </c>
      <c r="O17" s="12">
        <v>2</v>
      </c>
      <c r="P17" s="12">
        <v>2</v>
      </c>
      <c r="Q17" s="12">
        <v>1</v>
      </c>
      <c r="R17" s="12">
        <v>2</v>
      </c>
      <c r="S17" s="12">
        <v>2</v>
      </c>
      <c r="T17" s="94">
        <v>62</v>
      </c>
      <c r="U17" s="173">
        <v>0.1</v>
      </c>
      <c r="V17" s="1">
        <f t="shared" si="2"/>
        <v>6.2</v>
      </c>
    </row>
    <row r="18" spans="1:22" ht="28.5" customHeight="1">
      <c r="A18" s="168"/>
      <c r="B18" s="212" t="s">
        <v>624</v>
      </c>
      <c r="C18" s="12">
        <v>40</v>
      </c>
      <c r="D18" s="12">
        <v>4</v>
      </c>
      <c r="E18" s="12">
        <v>38</v>
      </c>
      <c r="F18" s="12">
        <v>4</v>
      </c>
      <c r="G18" s="12">
        <v>2</v>
      </c>
      <c r="H18" s="181">
        <f t="shared" si="4"/>
        <v>4.878048780487805</v>
      </c>
      <c r="I18" s="12">
        <v>4</v>
      </c>
      <c r="J18" s="181">
        <f t="shared" si="6"/>
        <v>9.75609756097561</v>
      </c>
      <c r="K18" s="12">
        <v>0</v>
      </c>
      <c r="L18" s="12">
        <v>1</v>
      </c>
      <c r="M18" s="12">
        <v>0</v>
      </c>
      <c r="N18" s="12">
        <v>1</v>
      </c>
      <c r="O18" s="12">
        <v>0</v>
      </c>
      <c r="P18" s="12">
        <v>0</v>
      </c>
      <c r="Q18" s="12">
        <v>1</v>
      </c>
      <c r="R18" s="12">
        <v>1</v>
      </c>
      <c r="S18" s="12">
        <v>1</v>
      </c>
      <c r="T18" s="12">
        <v>41</v>
      </c>
      <c r="U18" s="173">
        <v>0.1</v>
      </c>
      <c r="V18" s="1">
        <f t="shared" si="2"/>
        <v>4.1000000000000005</v>
      </c>
    </row>
    <row r="19" spans="1:22" ht="19.5" customHeight="1">
      <c r="A19" s="168">
        <v>11</v>
      </c>
      <c r="B19" s="72" t="s">
        <v>89</v>
      </c>
      <c r="C19" s="12">
        <v>25</v>
      </c>
      <c r="D19" s="12">
        <v>3</v>
      </c>
      <c r="E19" s="12">
        <v>25</v>
      </c>
      <c r="F19" s="12">
        <v>3</v>
      </c>
      <c r="G19" s="12">
        <f t="shared" si="3"/>
        <v>1</v>
      </c>
      <c r="H19" s="181">
        <f t="shared" si="4"/>
        <v>4</v>
      </c>
      <c r="I19" s="180">
        <f t="shared" si="5"/>
        <v>3</v>
      </c>
      <c r="J19" s="181">
        <f t="shared" si="6"/>
        <v>12</v>
      </c>
      <c r="K19" s="12"/>
      <c r="L19" s="12"/>
      <c r="M19" s="12">
        <v>1</v>
      </c>
      <c r="N19" s="12"/>
      <c r="O19" s="12"/>
      <c r="P19" s="12"/>
      <c r="Q19" s="12"/>
      <c r="R19" s="12">
        <v>1</v>
      </c>
      <c r="S19" s="12">
        <v>1</v>
      </c>
      <c r="T19" s="94">
        <v>25</v>
      </c>
      <c r="U19" s="173">
        <v>0.1</v>
      </c>
      <c r="V19" s="1">
        <f t="shared" si="2"/>
        <v>2.5</v>
      </c>
    </row>
    <row r="20" spans="1:22" ht="39.75" customHeight="1">
      <c r="A20" s="168">
        <v>12</v>
      </c>
      <c r="B20" s="212" t="s">
        <v>619</v>
      </c>
      <c r="C20" s="12">
        <v>67</v>
      </c>
      <c r="D20" s="12">
        <v>5</v>
      </c>
      <c r="E20" s="12">
        <v>61</v>
      </c>
      <c r="F20" s="12">
        <v>6</v>
      </c>
      <c r="G20" s="12">
        <v>2</v>
      </c>
      <c r="H20" s="181">
        <f t="shared" si="4"/>
        <v>2.9411764705882355</v>
      </c>
      <c r="I20" s="12">
        <v>7</v>
      </c>
      <c r="J20" s="181">
        <f t="shared" si="6"/>
        <v>10.294117647058824</v>
      </c>
      <c r="K20" s="12">
        <v>0</v>
      </c>
      <c r="L20" s="12">
        <v>1</v>
      </c>
      <c r="M20" s="12">
        <v>1</v>
      </c>
      <c r="N20" s="12">
        <v>0</v>
      </c>
      <c r="O20" s="12">
        <v>0</v>
      </c>
      <c r="P20" s="12">
        <v>0</v>
      </c>
      <c r="Q20" s="12">
        <v>2</v>
      </c>
      <c r="R20" s="12">
        <v>1</v>
      </c>
      <c r="S20" s="12">
        <v>2</v>
      </c>
      <c r="T20" s="12">
        <v>68</v>
      </c>
      <c r="U20" s="173">
        <v>0.1</v>
      </c>
      <c r="V20" s="1">
        <f t="shared" si="2"/>
        <v>6.800000000000001</v>
      </c>
    </row>
    <row r="21" spans="1:22" ht="39.75" customHeight="1">
      <c r="A21" s="168">
        <v>13</v>
      </c>
      <c r="B21" s="212" t="s">
        <v>620</v>
      </c>
      <c r="C21" s="12">
        <v>143</v>
      </c>
      <c r="D21" s="12">
        <v>8</v>
      </c>
      <c r="E21" s="12">
        <v>138</v>
      </c>
      <c r="F21" s="12">
        <v>11</v>
      </c>
      <c r="G21" s="12">
        <v>7</v>
      </c>
      <c r="H21" s="181">
        <f t="shared" si="4"/>
        <v>4.72972972972973</v>
      </c>
      <c r="I21" s="12">
        <v>15</v>
      </c>
      <c r="J21" s="181">
        <f t="shared" si="6"/>
        <v>10.135135135135135</v>
      </c>
      <c r="K21" s="12">
        <v>3</v>
      </c>
      <c r="L21" s="12">
        <v>2</v>
      </c>
      <c r="M21" s="12">
        <v>2</v>
      </c>
      <c r="N21" s="12">
        <v>0</v>
      </c>
      <c r="O21" s="12">
        <v>0</v>
      </c>
      <c r="P21" s="12">
        <v>0</v>
      </c>
      <c r="Q21" s="12">
        <v>3</v>
      </c>
      <c r="R21" s="12">
        <v>3</v>
      </c>
      <c r="S21" s="12">
        <v>2</v>
      </c>
      <c r="T21" s="12">
        <v>148</v>
      </c>
      <c r="U21" s="173">
        <v>0.1</v>
      </c>
      <c r="V21" s="1">
        <f t="shared" si="2"/>
        <v>14.8</v>
      </c>
    </row>
    <row r="22" spans="1:22" ht="39.75" customHeight="1">
      <c r="A22" s="168">
        <v>14</v>
      </c>
      <c r="B22" s="212" t="s">
        <v>621</v>
      </c>
      <c r="C22" s="12">
        <v>57</v>
      </c>
      <c r="D22" s="12">
        <v>5</v>
      </c>
      <c r="E22" s="12">
        <v>56</v>
      </c>
      <c r="F22" s="12">
        <v>4</v>
      </c>
      <c r="G22" s="12">
        <v>6</v>
      </c>
      <c r="H22" s="181">
        <f t="shared" si="4"/>
        <v>10.169491525423728</v>
      </c>
      <c r="I22" s="12">
        <v>6</v>
      </c>
      <c r="J22" s="181">
        <f t="shared" si="6"/>
        <v>10.169491525423728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2">
        <v>59</v>
      </c>
      <c r="U22" s="173">
        <v>0.1</v>
      </c>
      <c r="V22" s="1">
        <f t="shared" si="2"/>
        <v>5.9</v>
      </c>
    </row>
    <row r="23" spans="1:22" ht="18" customHeight="1">
      <c r="A23" s="168">
        <v>15</v>
      </c>
      <c r="B23" s="72" t="s">
        <v>96</v>
      </c>
      <c r="C23" s="12">
        <v>35</v>
      </c>
      <c r="D23" s="12">
        <v>3</v>
      </c>
      <c r="E23" s="12">
        <v>33</v>
      </c>
      <c r="F23" s="12">
        <v>4</v>
      </c>
      <c r="G23" s="12">
        <f t="shared" si="3"/>
        <v>4</v>
      </c>
      <c r="H23" s="181">
        <f t="shared" si="4"/>
        <v>11.11111111111111</v>
      </c>
      <c r="I23" s="180">
        <f t="shared" si="5"/>
        <v>4</v>
      </c>
      <c r="J23" s="181">
        <f t="shared" si="6"/>
        <v>11.11111111111111</v>
      </c>
      <c r="K23" s="12"/>
      <c r="L23" s="12">
        <v>1</v>
      </c>
      <c r="M23" s="12">
        <v>1</v>
      </c>
      <c r="N23" s="12">
        <v>1</v>
      </c>
      <c r="O23" s="12">
        <v>1</v>
      </c>
      <c r="P23" s="12"/>
      <c r="Q23" s="12">
        <v>1</v>
      </c>
      <c r="R23" s="12">
        <v>1</v>
      </c>
      <c r="S23" s="12"/>
      <c r="T23" s="94">
        <v>36</v>
      </c>
      <c r="U23" s="173">
        <v>0.1</v>
      </c>
      <c r="V23" s="1">
        <f t="shared" si="2"/>
        <v>3.6</v>
      </c>
    </row>
    <row r="24" spans="1:22" ht="19.5" customHeight="1">
      <c r="A24" s="168">
        <v>16</v>
      </c>
      <c r="B24" s="72" t="s">
        <v>97</v>
      </c>
      <c r="C24" s="12">
        <v>50</v>
      </c>
      <c r="D24" s="12">
        <v>3</v>
      </c>
      <c r="E24" s="12">
        <v>51</v>
      </c>
      <c r="F24" s="12">
        <v>3</v>
      </c>
      <c r="G24" s="12">
        <f t="shared" si="3"/>
        <v>3</v>
      </c>
      <c r="H24" s="181">
        <f t="shared" si="4"/>
        <v>5.769230769230769</v>
      </c>
      <c r="I24" s="180">
        <f t="shared" si="5"/>
        <v>5</v>
      </c>
      <c r="J24" s="181">
        <f t="shared" si="6"/>
        <v>9.615384615384615</v>
      </c>
      <c r="K24" s="12">
        <v>1</v>
      </c>
      <c r="L24" s="12">
        <v>1</v>
      </c>
      <c r="M24" s="12">
        <v>1</v>
      </c>
      <c r="N24" s="12"/>
      <c r="O24" s="12"/>
      <c r="P24" s="12"/>
      <c r="Q24" s="12"/>
      <c r="R24" s="12">
        <v>1</v>
      </c>
      <c r="S24" s="12">
        <v>1</v>
      </c>
      <c r="T24" s="94">
        <v>52</v>
      </c>
      <c r="U24" s="173">
        <v>0.1</v>
      </c>
      <c r="V24" s="1">
        <f t="shared" si="2"/>
        <v>5.2</v>
      </c>
    </row>
    <row r="25" spans="1:22" ht="28.5" customHeight="1">
      <c r="A25" s="168"/>
      <c r="B25" s="211" t="s">
        <v>622</v>
      </c>
      <c r="C25" s="12">
        <v>71</v>
      </c>
      <c r="D25" s="12">
        <v>5</v>
      </c>
      <c r="E25" s="12">
        <v>64</v>
      </c>
      <c r="F25" s="12">
        <v>5</v>
      </c>
      <c r="G25" s="12">
        <v>2</v>
      </c>
      <c r="H25" s="181">
        <f t="shared" si="4"/>
        <v>2.7777777777777777</v>
      </c>
      <c r="I25" s="12">
        <v>7</v>
      </c>
      <c r="J25" s="181">
        <f t="shared" si="6"/>
        <v>9.722222222222221</v>
      </c>
      <c r="K25" s="12">
        <v>1</v>
      </c>
      <c r="L25" s="12">
        <v>0</v>
      </c>
      <c r="M25" s="12">
        <v>1</v>
      </c>
      <c r="N25" s="12">
        <v>0</v>
      </c>
      <c r="O25" s="12">
        <v>0</v>
      </c>
      <c r="P25" s="12">
        <v>0</v>
      </c>
      <c r="Q25" s="12">
        <v>2</v>
      </c>
      <c r="R25" s="12">
        <v>2</v>
      </c>
      <c r="S25" s="12">
        <v>1</v>
      </c>
      <c r="T25" s="12">
        <v>72</v>
      </c>
      <c r="U25" s="173">
        <v>0.1</v>
      </c>
      <c r="V25" s="1">
        <f t="shared" si="2"/>
        <v>7.2</v>
      </c>
    </row>
    <row r="26" spans="1:22" ht="19.5" customHeight="1">
      <c r="A26" s="168">
        <v>18</v>
      </c>
      <c r="B26" s="72" t="s">
        <v>513</v>
      </c>
      <c r="C26" s="12">
        <v>60</v>
      </c>
      <c r="D26" s="12">
        <v>3</v>
      </c>
      <c r="E26" s="12">
        <v>51</v>
      </c>
      <c r="F26" s="12">
        <v>3</v>
      </c>
      <c r="G26" s="12">
        <f t="shared" si="3"/>
        <v>6</v>
      </c>
      <c r="H26" s="181">
        <f t="shared" si="4"/>
        <v>9.67741935483871</v>
      </c>
      <c r="I26" s="180">
        <f t="shared" si="5"/>
        <v>6</v>
      </c>
      <c r="J26" s="181">
        <f t="shared" si="6"/>
        <v>9.67741935483871</v>
      </c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2">
        <v>1</v>
      </c>
      <c r="Q26" s="12">
        <v>1</v>
      </c>
      <c r="R26" s="12">
        <v>1</v>
      </c>
      <c r="S26" s="12">
        <v>1</v>
      </c>
      <c r="T26" s="94">
        <v>62</v>
      </c>
      <c r="U26" s="173">
        <v>0.1</v>
      </c>
      <c r="V26" s="1">
        <f t="shared" si="2"/>
        <v>6.2</v>
      </c>
    </row>
    <row r="27" spans="1:22" ht="19.5" customHeight="1">
      <c r="A27" s="168">
        <v>19</v>
      </c>
      <c r="B27" s="72" t="s">
        <v>514</v>
      </c>
      <c r="C27" s="12">
        <v>30</v>
      </c>
      <c r="D27" s="12">
        <v>3</v>
      </c>
      <c r="E27" s="12">
        <v>29</v>
      </c>
      <c r="F27" s="12">
        <v>3</v>
      </c>
      <c r="G27" s="12">
        <f t="shared" si="3"/>
        <v>3</v>
      </c>
      <c r="H27" s="181">
        <f t="shared" si="4"/>
        <v>10</v>
      </c>
      <c r="I27" s="180">
        <f t="shared" si="5"/>
        <v>3</v>
      </c>
      <c r="J27" s="181">
        <f t="shared" si="6"/>
        <v>10</v>
      </c>
      <c r="K27" s="12"/>
      <c r="L27" s="12"/>
      <c r="M27" s="12">
        <v>1</v>
      </c>
      <c r="N27" s="12">
        <v>1</v>
      </c>
      <c r="O27" s="12"/>
      <c r="P27" s="12">
        <v>1</v>
      </c>
      <c r="Q27" s="12">
        <v>1</v>
      </c>
      <c r="R27" s="12"/>
      <c r="S27" s="12">
        <v>1</v>
      </c>
      <c r="T27" s="94">
        <v>30</v>
      </c>
      <c r="U27" s="173">
        <v>0.1</v>
      </c>
      <c r="V27" s="1">
        <f t="shared" si="2"/>
        <v>3</v>
      </c>
    </row>
    <row r="28" spans="1:22" ht="19.5" customHeight="1">
      <c r="A28" s="168">
        <v>20</v>
      </c>
      <c r="B28" s="72" t="s">
        <v>102</v>
      </c>
      <c r="C28" s="12">
        <v>17</v>
      </c>
      <c r="D28" s="12">
        <v>3</v>
      </c>
      <c r="E28" s="12">
        <v>15</v>
      </c>
      <c r="F28" s="12">
        <v>3</v>
      </c>
      <c r="G28" s="12">
        <f t="shared" si="3"/>
        <v>2</v>
      </c>
      <c r="H28" s="181">
        <f t="shared" si="4"/>
        <v>11.764705882352942</v>
      </c>
      <c r="I28" s="180">
        <f t="shared" si="5"/>
        <v>2</v>
      </c>
      <c r="J28" s="181">
        <f t="shared" si="6"/>
        <v>11.764705882352942</v>
      </c>
      <c r="K28" s="12"/>
      <c r="L28" s="12"/>
      <c r="M28" s="12">
        <v>1</v>
      </c>
      <c r="N28" s="12">
        <v>1</v>
      </c>
      <c r="O28" s="12"/>
      <c r="P28" s="12"/>
      <c r="Q28" s="12">
        <v>1</v>
      </c>
      <c r="R28" s="12"/>
      <c r="S28" s="12"/>
      <c r="T28" s="94">
        <v>17</v>
      </c>
      <c r="U28" s="173">
        <v>0.1</v>
      </c>
      <c r="V28" s="1">
        <f t="shared" si="2"/>
        <v>1.7000000000000002</v>
      </c>
    </row>
    <row r="29" spans="1:22" ht="87" customHeight="1">
      <c r="A29" s="211">
        <v>21</v>
      </c>
      <c r="B29" s="212" t="s">
        <v>623</v>
      </c>
      <c r="C29" s="211">
        <v>323</v>
      </c>
      <c r="D29" s="211">
        <v>19</v>
      </c>
      <c r="E29" s="211">
        <v>289</v>
      </c>
      <c r="F29" s="211">
        <v>20</v>
      </c>
      <c r="G29" s="211">
        <v>13</v>
      </c>
      <c r="H29" s="213">
        <f t="shared" si="4"/>
        <v>3.9274924471299095</v>
      </c>
      <c r="I29" s="211">
        <v>29</v>
      </c>
      <c r="J29" s="213">
        <f t="shared" si="6"/>
        <v>8.761329305135952</v>
      </c>
      <c r="K29" s="211">
        <v>5</v>
      </c>
      <c r="L29" s="211">
        <v>3</v>
      </c>
      <c r="M29" s="211">
        <v>5</v>
      </c>
      <c r="N29" s="211">
        <v>0</v>
      </c>
      <c r="O29" s="211">
        <v>0</v>
      </c>
      <c r="P29" s="211">
        <v>0</v>
      </c>
      <c r="Q29" s="211">
        <v>7</v>
      </c>
      <c r="R29" s="211">
        <v>5</v>
      </c>
      <c r="S29" s="211">
        <v>4</v>
      </c>
      <c r="T29" s="211">
        <v>331</v>
      </c>
      <c r="U29" s="214">
        <v>0.1</v>
      </c>
      <c r="V29" s="211">
        <f t="shared" si="2"/>
        <v>33.1</v>
      </c>
    </row>
    <row r="30" spans="1:22" ht="19.5" customHeight="1">
      <c r="A30" s="169" t="s">
        <v>211</v>
      </c>
      <c r="B30" s="58" t="s">
        <v>518</v>
      </c>
      <c r="C30" s="13">
        <f>SUM(C31:C43)</f>
        <v>1007</v>
      </c>
      <c r="D30" s="13">
        <f>SUM(D31:D43)</f>
        <v>52</v>
      </c>
      <c r="E30" s="13">
        <f>SUM(E31:E43)</f>
        <v>939</v>
      </c>
      <c r="F30" s="13">
        <f>SUM(F31:F43)</f>
        <v>53</v>
      </c>
      <c r="G30" s="13">
        <f>SUM(G31:G43)</f>
        <v>90</v>
      </c>
      <c r="H30" s="175">
        <f t="shared" si="4"/>
        <v>8.56327307326356</v>
      </c>
      <c r="I30" s="13">
        <f>SUM(I31:I43)</f>
        <v>110</v>
      </c>
      <c r="J30" s="175">
        <f>(K30+L30+M30+Q30+R30+S30)*100/T30</f>
        <v>10.466222645099904</v>
      </c>
      <c r="K30" s="13">
        <f aca="true" t="shared" si="7" ref="K30:T30">SUM(K31:K43)</f>
        <v>24</v>
      </c>
      <c r="L30" s="13">
        <f t="shared" si="7"/>
        <v>20</v>
      </c>
      <c r="M30" s="13">
        <f t="shared" si="7"/>
        <v>15</v>
      </c>
      <c r="N30" s="13">
        <f t="shared" si="7"/>
        <v>13</v>
      </c>
      <c r="O30" s="13">
        <f t="shared" si="7"/>
        <v>11</v>
      </c>
      <c r="P30" s="13">
        <f t="shared" si="7"/>
        <v>7</v>
      </c>
      <c r="Q30" s="13">
        <f t="shared" si="7"/>
        <v>20</v>
      </c>
      <c r="R30" s="13">
        <f t="shared" si="7"/>
        <v>18</v>
      </c>
      <c r="S30" s="13">
        <f t="shared" si="7"/>
        <v>13</v>
      </c>
      <c r="T30" s="171">
        <f t="shared" si="7"/>
        <v>1051</v>
      </c>
      <c r="U30" s="173">
        <v>0.1</v>
      </c>
      <c r="V30" s="1">
        <f t="shared" si="2"/>
        <v>105.10000000000001</v>
      </c>
    </row>
    <row r="31" spans="1:22" ht="18" customHeight="1">
      <c r="A31" s="168">
        <v>1</v>
      </c>
      <c r="B31" s="72" t="s">
        <v>113</v>
      </c>
      <c r="C31" s="12">
        <v>120</v>
      </c>
      <c r="D31" s="12">
        <v>4</v>
      </c>
      <c r="E31" s="12">
        <v>120</v>
      </c>
      <c r="F31" s="12">
        <v>4</v>
      </c>
      <c r="G31" s="12">
        <f aca="true" t="shared" si="8" ref="G31:G43">SUM(K31:P31)</f>
        <v>6</v>
      </c>
      <c r="H31" s="181">
        <f t="shared" si="4"/>
        <v>4.8</v>
      </c>
      <c r="I31" s="180">
        <f aca="true" t="shared" si="9" ref="I31:I43">K31+L31+M31+Q31+R31+S31</f>
        <v>12</v>
      </c>
      <c r="J31" s="181">
        <f aca="true" t="shared" si="10" ref="J31:J43">(K31+L31+M31+Q31+R31+S31)*100/T31</f>
        <v>9.6</v>
      </c>
      <c r="K31" s="12">
        <v>3</v>
      </c>
      <c r="L31" s="12">
        <v>2</v>
      </c>
      <c r="M31" s="12">
        <v>1</v>
      </c>
      <c r="N31" s="12"/>
      <c r="O31" s="12"/>
      <c r="P31" s="12"/>
      <c r="Q31" s="12">
        <v>2</v>
      </c>
      <c r="R31" s="12">
        <v>2</v>
      </c>
      <c r="S31" s="12">
        <v>2</v>
      </c>
      <c r="T31" s="94">
        <v>125</v>
      </c>
      <c r="U31" s="173">
        <v>0.1</v>
      </c>
      <c r="V31" s="1">
        <f t="shared" si="2"/>
        <v>12.5</v>
      </c>
    </row>
    <row r="32" spans="1:22" ht="18" customHeight="1">
      <c r="A32" s="168">
        <v>2</v>
      </c>
      <c r="B32" s="72" t="s">
        <v>57</v>
      </c>
      <c r="C32" s="12">
        <v>76</v>
      </c>
      <c r="D32" s="12">
        <v>4</v>
      </c>
      <c r="E32" s="12">
        <v>70</v>
      </c>
      <c r="F32" s="12">
        <v>4</v>
      </c>
      <c r="G32" s="12">
        <f t="shared" si="8"/>
        <v>9</v>
      </c>
      <c r="H32" s="181">
        <f t="shared" si="4"/>
        <v>11.39240506329114</v>
      </c>
      <c r="I32" s="180">
        <f t="shared" si="9"/>
        <v>9</v>
      </c>
      <c r="J32" s="181">
        <f t="shared" si="10"/>
        <v>11.39240506329114</v>
      </c>
      <c r="K32" s="12">
        <v>1</v>
      </c>
      <c r="L32" s="12">
        <v>2</v>
      </c>
      <c r="M32" s="12">
        <v>2</v>
      </c>
      <c r="N32" s="12">
        <v>2</v>
      </c>
      <c r="O32" s="12">
        <v>1</v>
      </c>
      <c r="P32" s="12">
        <v>1</v>
      </c>
      <c r="Q32" s="12">
        <v>2</v>
      </c>
      <c r="R32" s="12">
        <v>1</v>
      </c>
      <c r="S32" s="12">
        <v>1</v>
      </c>
      <c r="T32" s="94">
        <v>79</v>
      </c>
      <c r="U32" s="173">
        <v>0.1</v>
      </c>
      <c r="V32" s="1">
        <f t="shared" si="2"/>
        <v>7.9</v>
      </c>
    </row>
    <row r="33" spans="1:22" ht="18" customHeight="1">
      <c r="A33" s="168">
        <v>3</v>
      </c>
      <c r="B33" s="72" t="s">
        <v>114</v>
      </c>
      <c r="C33" s="12">
        <v>69</v>
      </c>
      <c r="D33" s="12">
        <v>4</v>
      </c>
      <c r="E33" s="12">
        <v>66</v>
      </c>
      <c r="F33" s="12">
        <v>5</v>
      </c>
      <c r="G33" s="12">
        <f t="shared" si="8"/>
        <v>3</v>
      </c>
      <c r="H33" s="181">
        <f t="shared" si="4"/>
        <v>4.225352112676056</v>
      </c>
      <c r="I33" s="180">
        <f t="shared" si="9"/>
        <v>7</v>
      </c>
      <c r="J33" s="181">
        <f t="shared" si="10"/>
        <v>9.859154929577464</v>
      </c>
      <c r="K33" s="12">
        <v>1</v>
      </c>
      <c r="L33" s="12">
        <v>1</v>
      </c>
      <c r="M33" s="12">
        <v>1</v>
      </c>
      <c r="N33" s="12"/>
      <c r="O33" s="12"/>
      <c r="P33" s="12"/>
      <c r="Q33" s="12">
        <v>2</v>
      </c>
      <c r="R33" s="12">
        <v>1</v>
      </c>
      <c r="S33" s="12">
        <v>1</v>
      </c>
      <c r="T33" s="94">
        <v>71</v>
      </c>
      <c r="U33" s="173">
        <v>0.1</v>
      </c>
      <c r="V33" s="1">
        <f t="shared" si="2"/>
        <v>7.1000000000000005</v>
      </c>
    </row>
    <row r="34" spans="1:22" ht="18" customHeight="1">
      <c r="A34" s="168">
        <v>4</v>
      </c>
      <c r="B34" s="72" t="s">
        <v>115</v>
      </c>
      <c r="C34" s="12">
        <v>70</v>
      </c>
      <c r="D34" s="12">
        <v>4</v>
      </c>
      <c r="E34" s="12">
        <v>64</v>
      </c>
      <c r="F34" s="12">
        <v>5</v>
      </c>
      <c r="G34" s="12">
        <f t="shared" si="8"/>
        <v>9</v>
      </c>
      <c r="H34" s="181">
        <f t="shared" si="4"/>
        <v>12.32876712328767</v>
      </c>
      <c r="I34" s="180">
        <f t="shared" si="9"/>
        <v>9</v>
      </c>
      <c r="J34" s="181">
        <f t="shared" si="10"/>
        <v>12.32876712328767</v>
      </c>
      <c r="K34" s="12">
        <v>1</v>
      </c>
      <c r="L34" s="12">
        <v>2</v>
      </c>
      <c r="M34" s="12">
        <v>2</v>
      </c>
      <c r="N34" s="12">
        <v>2</v>
      </c>
      <c r="O34" s="12">
        <v>2</v>
      </c>
      <c r="P34" s="12"/>
      <c r="Q34" s="12">
        <v>2</v>
      </c>
      <c r="R34" s="12">
        <v>2</v>
      </c>
      <c r="S34" s="12"/>
      <c r="T34" s="94">
        <v>73</v>
      </c>
      <c r="U34" s="173">
        <v>0.1</v>
      </c>
      <c r="V34" s="1">
        <f t="shared" si="2"/>
        <v>7.300000000000001</v>
      </c>
    </row>
    <row r="35" spans="1:22" ht="18" customHeight="1">
      <c r="A35" s="168">
        <v>5</v>
      </c>
      <c r="B35" s="72" t="s">
        <v>116</v>
      </c>
      <c r="C35" s="12">
        <v>72</v>
      </c>
      <c r="D35" s="12">
        <v>4</v>
      </c>
      <c r="E35" s="12">
        <v>60</v>
      </c>
      <c r="F35" s="12">
        <v>4</v>
      </c>
      <c r="G35" s="12">
        <f t="shared" si="8"/>
        <v>8</v>
      </c>
      <c r="H35" s="181">
        <f t="shared" si="4"/>
        <v>10.526315789473685</v>
      </c>
      <c r="I35" s="180">
        <f t="shared" si="9"/>
        <v>8</v>
      </c>
      <c r="J35" s="181">
        <f t="shared" si="10"/>
        <v>10.526315789473685</v>
      </c>
      <c r="K35" s="12">
        <v>3</v>
      </c>
      <c r="L35" s="12">
        <v>1</v>
      </c>
      <c r="M35" s="12">
        <v>1</v>
      </c>
      <c r="N35" s="12">
        <v>1</v>
      </c>
      <c r="O35" s="12">
        <v>1</v>
      </c>
      <c r="P35" s="12">
        <v>1</v>
      </c>
      <c r="Q35" s="12">
        <v>1</v>
      </c>
      <c r="R35" s="12">
        <v>1</v>
      </c>
      <c r="S35" s="12">
        <v>1</v>
      </c>
      <c r="T35" s="172">
        <v>76</v>
      </c>
      <c r="U35" s="173">
        <v>0.1</v>
      </c>
      <c r="V35" s="1">
        <f t="shared" si="2"/>
        <v>7.6000000000000005</v>
      </c>
    </row>
    <row r="36" spans="1:22" ht="18" customHeight="1">
      <c r="A36" s="168">
        <v>6</v>
      </c>
      <c r="B36" s="72" t="s">
        <v>117</v>
      </c>
      <c r="C36" s="12">
        <v>77</v>
      </c>
      <c r="D36" s="12">
        <v>4</v>
      </c>
      <c r="E36" s="12">
        <v>72</v>
      </c>
      <c r="F36" s="12">
        <v>3</v>
      </c>
      <c r="G36" s="12">
        <f t="shared" si="8"/>
        <v>5</v>
      </c>
      <c r="H36" s="181">
        <f t="shared" si="4"/>
        <v>6.172839506172839</v>
      </c>
      <c r="I36" s="180">
        <f t="shared" si="9"/>
        <v>8</v>
      </c>
      <c r="J36" s="181">
        <f t="shared" si="10"/>
        <v>9.876543209876543</v>
      </c>
      <c r="K36" s="12">
        <v>2</v>
      </c>
      <c r="L36" s="12">
        <v>2</v>
      </c>
      <c r="M36" s="12">
        <v>1</v>
      </c>
      <c r="N36" s="12"/>
      <c r="O36" s="12"/>
      <c r="P36" s="12"/>
      <c r="Q36" s="12">
        <v>1</v>
      </c>
      <c r="R36" s="12">
        <v>1</v>
      </c>
      <c r="S36" s="12">
        <v>1</v>
      </c>
      <c r="T36" s="94">
        <v>81</v>
      </c>
      <c r="U36" s="173">
        <v>0.1</v>
      </c>
      <c r="V36" s="1">
        <f t="shared" si="2"/>
        <v>8.1</v>
      </c>
    </row>
    <row r="37" spans="1:22" ht="18" customHeight="1">
      <c r="A37" s="168">
        <v>7</v>
      </c>
      <c r="B37" s="72" t="s">
        <v>118</v>
      </c>
      <c r="C37" s="12">
        <v>77</v>
      </c>
      <c r="D37" s="12">
        <v>4</v>
      </c>
      <c r="E37" s="12">
        <v>69</v>
      </c>
      <c r="F37" s="12">
        <v>4</v>
      </c>
      <c r="G37" s="12">
        <f t="shared" si="8"/>
        <v>9</v>
      </c>
      <c r="H37" s="181">
        <f t="shared" si="4"/>
        <v>11.11111111111111</v>
      </c>
      <c r="I37" s="180">
        <f t="shared" si="9"/>
        <v>9</v>
      </c>
      <c r="J37" s="181">
        <f t="shared" si="10"/>
        <v>11.11111111111111</v>
      </c>
      <c r="K37" s="12">
        <v>3</v>
      </c>
      <c r="L37" s="12">
        <v>1</v>
      </c>
      <c r="M37" s="12">
        <v>1</v>
      </c>
      <c r="N37" s="12">
        <v>1</v>
      </c>
      <c r="O37" s="12">
        <v>2</v>
      </c>
      <c r="P37" s="12">
        <v>1</v>
      </c>
      <c r="Q37" s="12">
        <v>1</v>
      </c>
      <c r="R37" s="12">
        <v>2</v>
      </c>
      <c r="S37" s="12">
        <v>1</v>
      </c>
      <c r="T37" s="94">
        <v>81</v>
      </c>
      <c r="U37" s="173">
        <v>0.1</v>
      </c>
      <c r="V37" s="1">
        <f t="shared" si="2"/>
        <v>8.1</v>
      </c>
    </row>
    <row r="38" spans="1:22" ht="18" customHeight="1">
      <c r="A38" s="168">
        <v>8</v>
      </c>
      <c r="B38" s="72" t="s">
        <v>119</v>
      </c>
      <c r="C38" s="12">
        <v>78</v>
      </c>
      <c r="D38" s="12">
        <v>4</v>
      </c>
      <c r="E38" s="12">
        <v>72</v>
      </c>
      <c r="F38" s="12">
        <v>3</v>
      </c>
      <c r="G38" s="12">
        <f t="shared" si="8"/>
        <v>9</v>
      </c>
      <c r="H38" s="181">
        <f t="shared" si="4"/>
        <v>10.975609756097562</v>
      </c>
      <c r="I38" s="180">
        <f t="shared" si="9"/>
        <v>9</v>
      </c>
      <c r="J38" s="181">
        <f t="shared" si="10"/>
        <v>10.975609756097562</v>
      </c>
      <c r="K38" s="12">
        <v>2</v>
      </c>
      <c r="L38" s="12">
        <v>2</v>
      </c>
      <c r="M38" s="12">
        <v>1</v>
      </c>
      <c r="N38" s="12">
        <v>2</v>
      </c>
      <c r="O38" s="12">
        <v>1</v>
      </c>
      <c r="P38" s="12">
        <v>1</v>
      </c>
      <c r="Q38" s="12">
        <v>2</v>
      </c>
      <c r="R38" s="12">
        <v>1</v>
      </c>
      <c r="S38" s="12">
        <v>1</v>
      </c>
      <c r="T38" s="94">
        <v>82</v>
      </c>
      <c r="U38" s="173">
        <v>0.1</v>
      </c>
      <c r="V38" s="1">
        <f t="shared" si="2"/>
        <v>8.200000000000001</v>
      </c>
    </row>
    <row r="39" spans="1:22" ht="18" customHeight="1">
      <c r="A39" s="168">
        <v>9</v>
      </c>
      <c r="B39" s="72" t="s">
        <v>120</v>
      </c>
      <c r="C39" s="12">
        <v>71</v>
      </c>
      <c r="D39" s="12">
        <v>4</v>
      </c>
      <c r="E39" s="12">
        <v>69</v>
      </c>
      <c r="F39" s="12">
        <v>5</v>
      </c>
      <c r="G39" s="12">
        <f t="shared" si="8"/>
        <v>4</v>
      </c>
      <c r="H39" s="181">
        <f t="shared" si="4"/>
        <v>5.405405405405405</v>
      </c>
      <c r="I39" s="180">
        <f t="shared" si="9"/>
        <v>7</v>
      </c>
      <c r="J39" s="181">
        <f t="shared" si="10"/>
        <v>9.45945945945946</v>
      </c>
      <c r="K39" s="12">
        <v>1</v>
      </c>
      <c r="L39" s="12">
        <v>2</v>
      </c>
      <c r="M39" s="12">
        <v>1</v>
      </c>
      <c r="N39" s="12"/>
      <c r="O39" s="12"/>
      <c r="P39" s="12"/>
      <c r="Q39" s="12">
        <v>1</v>
      </c>
      <c r="R39" s="12">
        <v>1</v>
      </c>
      <c r="S39" s="12">
        <v>1</v>
      </c>
      <c r="T39" s="94">
        <v>74</v>
      </c>
      <c r="U39" s="173">
        <v>0.1</v>
      </c>
      <c r="V39" s="1">
        <f t="shared" si="2"/>
        <v>7.4</v>
      </c>
    </row>
    <row r="40" spans="1:22" ht="18" customHeight="1">
      <c r="A40" s="168">
        <v>10</v>
      </c>
      <c r="B40" s="72" t="s">
        <v>121</v>
      </c>
      <c r="C40" s="12">
        <v>73</v>
      </c>
      <c r="D40" s="12">
        <v>4</v>
      </c>
      <c r="E40" s="12">
        <v>67</v>
      </c>
      <c r="F40" s="12">
        <v>3</v>
      </c>
      <c r="G40" s="12">
        <f t="shared" si="8"/>
        <v>4</v>
      </c>
      <c r="H40" s="181">
        <f t="shared" si="4"/>
        <v>5.2631578947368425</v>
      </c>
      <c r="I40" s="180">
        <f t="shared" si="9"/>
        <v>8</v>
      </c>
      <c r="J40" s="181">
        <f t="shared" si="10"/>
        <v>10.526315789473685</v>
      </c>
      <c r="K40" s="12">
        <v>2</v>
      </c>
      <c r="L40" s="12">
        <v>1</v>
      </c>
      <c r="M40" s="12">
        <v>1</v>
      </c>
      <c r="N40" s="12"/>
      <c r="O40" s="12"/>
      <c r="P40" s="12"/>
      <c r="Q40" s="12">
        <v>1</v>
      </c>
      <c r="R40" s="12">
        <v>2</v>
      </c>
      <c r="S40" s="12">
        <v>1</v>
      </c>
      <c r="T40" s="94">
        <v>76</v>
      </c>
      <c r="U40" s="173">
        <v>0.1</v>
      </c>
      <c r="V40" s="1">
        <f t="shared" si="2"/>
        <v>7.6000000000000005</v>
      </c>
    </row>
    <row r="41" spans="1:22" ht="18" customHeight="1">
      <c r="A41" s="168">
        <v>11</v>
      </c>
      <c r="B41" s="72" t="s">
        <v>122</v>
      </c>
      <c r="C41" s="12">
        <v>78</v>
      </c>
      <c r="D41" s="12">
        <v>4</v>
      </c>
      <c r="E41" s="12">
        <v>71</v>
      </c>
      <c r="F41" s="12">
        <v>4</v>
      </c>
      <c r="G41" s="12">
        <f t="shared" si="8"/>
        <v>8</v>
      </c>
      <c r="H41" s="181">
        <f t="shared" si="4"/>
        <v>9.876543209876543</v>
      </c>
      <c r="I41" s="180">
        <f t="shared" si="9"/>
        <v>8</v>
      </c>
      <c r="J41" s="181">
        <f t="shared" si="10"/>
        <v>9.876543209876543</v>
      </c>
      <c r="K41" s="12">
        <v>2</v>
      </c>
      <c r="L41" s="12">
        <v>1</v>
      </c>
      <c r="M41" s="12">
        <v>1</v>
      </c>
      <c r="N41" s="12">
        <v>2</v>
      </c>
      <c r="O41" s="12">
        <v>1</v>
      </c>
      <c r="P41" s="12">
        <v>1</v>
      </c>
      <c r="Q41" s="12">
        <v>2</v>
      </c>
      <c r="R41" s="12">
        <v>1</v>
      </c>
      <c r="S41" s="12">
        <v>1</v>
      </c>
      <c r="T41" s="94">
        <v>81</v>
      </c>
      <c r="U41" s="173">
        <v>0.1</v>
      </c>
      <c r="V41" s="1">
        <f t="shared" si="2"/>
        <v>8.1</v>
      </c>
    </row>
    <row r="42" spans="1:22" ht="18" customHeight="1">
      <c r="A42" s="168">
        <v>12</v>
      </c>
      <c r="B42" s="72" t="s">
        <v>123</v>
      </c>
      <c r="C42" s="12">
        <v>72</v>
      </c>
      <c r="D42" s="12">
        <v>4</v>
      </c>
      <c r="E42" s="12">
        <v>71</v>
      </c>
      <c r="F42" s="12">
        <v>5</v>
      </c>
      <c r="G42" s="12">
        <f t="shared" si="8"/>
        <v>8</v>
      </c>
      <c r="H42" s="181">
        <f t="shared" si="4"/>
        <v>10.666666666666666</v>
      </c>
      <c r="I42" s="180">
        <f t="shared" si="9"/>
        <v>8</v>
      </c>
      <c r="J42" s="181">
        <f t="shared" si="10"/>
        <v>10.666666666666666</v>
      </c>
      <c r="K42" s="12">
        <v>1</v>
      </c>
      <c r="L42" s="12">
        <v>2</v>
      </c>
      <c r="M42" s="12">
        <v>1</v>
      </c>
      <c r="N42" s="12">
        <v>1</v>
      </c>
      <c r="O42" s="12">
        <v>2</v>
      </c>
      <c r="P42" s="12">
        <v>1</v>
      </c>
      <c r="Q42" s="12">
        <v>1</v>
      </c>
      <c r="R42" s="12">
        <v>2</v>
      </c>
      <c r="S42" s="12">
        <v>1</v>
      </c>
      <c r="T42" s="94">
        <v>75</v>
      </c>
      <c r="U42" s="173">
        <v>0.1</v>
      </c>
      <c r="V42" s="1">
        <f t="shared" si="2"/>
        <v>7.5</v>
      </c>
    </row>
    <row r="43" spans="1:22" ht="18" customHeight="1">
      <c r="A43" s="176">
        <v>13</v>
      </c>
      <c r="B43" s="115" t="s">
        <v>124</v>
      </c>
      <c r="C43" s="46">
        <v>74</v>
      </c>
      <c r="D43" s="46">
        <v>4</v>
      </c>
      <c r="E43" s="46">
        <v>68</v>
      </c>
      <c r="F43" s="46">
        <v>4</v>
      </c>
      <c r="G43" s="46">
        <f t="shared" si="8"/>
        <v>8</v>
      </c>
      <c r="H43" s="184">
        <f t="shared" si="4"/>
        <v>10.38961038961039</v>
      </c>
      <c r="I43" s="185">
        <f t="shared" si="9"/>
        <v>8</v>
      </c>
      <c r="J43" s="184">
        <f t="shared" si="10"/>
        <v>10.38961038961039</v>
      </c>
      <c r="K43" s="46">
        <v>2</v>
      </c>
      <c r="L43" s="46">
        <v>1</v>
      </c>
      <c r="M43" s="46">
        <v>1</v>
      </c>
      <c r="N43" s="46">
        <v>2</v>
      </c>
      <c r="O43" s="46">
        <v>1</v>
      </c>
      <c r="P43" s="46">
        <v>1</v>
      </c>
      <c r="Q43" s="46">
        <v>2</v>
      </c>
      <c r="R43" s="46">
        <v>1</v>
      </c>
      <c r="S43" s="46">
        <v>1</v>
      </c>
      <c r="T43" s="94">
        <v>77</v>
      </c>
      <c r="U43" s="173">
        <v>0.1</v>
      </c>
      <c r="V43" s="1">
        <f t="shared" si="2"/>
        <v>7.7</v>
      </c>
    </row>
  </sheetData>
  <mergeCells count="11">
    <mergeCell ref="I5:J5"/>
    <mergeCell ref="K5:M5"/>
    <mergeCell ref="N5:P5"/>
    <mergeCell ref="Q5:S5"/>
    <mergeCell ref="A2:S2"/>
    <mergeCell ref="A3:S3"/>
    <mergeCell ref="A5:A6"/>
    <mergeCell ref="B5:B6"/>
    <mergeCell ref="C5:D5"/>
    <mergeCell ref="E5:F5"/>
    <mergeCell ref="G5:H5"/>
  </mergeCells>
  <printOptions/>
  <pageMargins left="0.24" right="0.16" top="0.25" bottom="0.3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2017-10-23T06:52:42Z</cp:lastPrinted>
  <dcterms:created xsi:type="dcterms:W3CDTF">2017-08-30T08:26:56Z</dcterms:created>
  <dcterms:modified xsi:type="dcterms:W3CDTF">2017-10-26T01:14:11Z</dcterms:modified>
  <cp:category/>
  <cp:version/>
  <cp:contentType/>
  <cp:contentStatus/>
</cp:coreProperties>
</file>