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7425" activeTab="0"/>
  </bookViews>
  <sheets>
    <sheet name="PL1" sheetId="1" r:id="rId1"/>
    <sheet name="PL2" sheetId="2" r:id="rId2"/>
    <sheet name="PL3" sheetId="3" r:id="rId3"/>
    <sheet name="PL4" sheetId="4" r:id="rId4"/>
    <sheet name="PL5" sheetId="5" r:id="rId5"/>
    <sheet name="PL6" sheetId="6" r:id="rId6"/>
    <sheet name="PL7" sheetId="7" r:id="rId7"/>
    <sheet name="PL8" sheetId="8" r:id="rId8"/>
  </sheets>
  <definedNames>
    <definedName name="DT_trồng_mới__ha">"giam 0,5ha"</definedName>
    <definedName name="_xlnm.Print_Area" localSheetId="0">'PL1'!$A$1:$V$28</definedName>
    <definedName name="_xlnm.Print_Area" localSheetId="4">'PL5'!$A$1:$Z$19</definedName>
    <definedName name="_xlnm.Print_Area" localSheetId="5">'PL6'!$A$1:$Q$12</definedName>
    <definedName name="_xlnm.Print_Area" localSheetId="6">'PL7'!$A$1:$G$18</definedName>
    <definedName name="_xlnm.Print_Area" localSheetId="7">'PL8'!$A$1:$I$18</definedName>
    <definedName name="_xlnm.Print_Titles" localSheetId="2">'PL3'!$3:$4</definedName>
    <definedName name="_xlnm.Print_Titles" localSheetId="5">'PL6'!$3:$4</definedName>
  </definedNames>
  <calcPr fullCalcOnLoad="1"/>
</workbook>
</file>

<file path=xl/comments5.xml><?xml version="1.0" encoding="utf-8"?>
<comments xmlns="http://schemas.openxmlformats.org/spreadsheetml/2006/main">
  <authors>
    <author>AVIshop</author>
  </authors>
  <commentList>
    <comment ref="B12" authorId="0">
      <text>
        <r>
          <rPr>
            <b/>
            <sz val="9"/>
            <rFont val="Tahoma"/>
            <family val="2"/>
          </rPr>
          <t>AVIshop:</t>
        </r>
        <r>
          <rPr>
            <sz val="9"/>
            <rFont val="Tahoma"/>
            <family val="2"/>
          </rPr>
          <t xml:space="preserve">
đề nghị giảm trồng mới 101 ha; từ 249 còn 149 ha 
</t>
        </r>
      </text>
    </comment>
    <comment ref="B17" authorId="0">
      <text>
        <r>
          <rPr>
            <b/>
            <sz val="9"/>
            <rFont val="Tahoma"/>
            <family val="2"/>
          </rPr>
          <t>AVIshop:</t>
        </r>
        <r>
          <rPr>
            <sz val="9"/>
            <rFont val="Tahoma"/>
            <family val="2"/>
          </rPr>
          <t xml:space="preserve">
đề nghị điều chỉnh theo năm, tổng giữ nguyên</t>
        </r>
      </text>
    </comment>
  </commentList>
</comments>
</file>

<file path=xl/sharedStrings.xml><?xml version="1.0" encoding="utf-8"?>
<sst xmlns="http://schemas.openxmlformats.org/spreadsheetml/2006/main" count="456" uniqueCount="253">
  <si>
    <t>Việt Trì</t>
  </si>
  <si>
    <t>Tx Phú Thọ</t>
  </si>
  <si>
    <t xml:space="preserve">Đoan Hùng </t>
  </si>
  <si>
    <t>Hạ Hoà</t>
  </si>
  <si>
    <t>Thanh Ba</t>
  </si>
  <si>
    <t>Phù Ninh</t>
  </si>
  <si>
    <t>Yên Lập</t>
  </si>
  <si>
    <t>Cẩm Khê</t>
  </si>
  <si>
    <t>Tam Nông</t>
  </si>
  <si>
    <t>Lâm Thao</t>
  </si>
  <si>
    <t>Thanh Sơn</t>
  </si>
  <si>
    <t>Thanh Thuỷ</t>
  </si>
  <si>
    <t>Tân Sơn</t>
  </si>
  <si>
    <t>Tổng</t>
  </si>
  <si>
    <t>Huyện, thành, thị</t>
  </si>
  <si>
    <t>STT</t>
  </si>
  <si>
    <t>NS (tạ/ha)</t>
  </si>
  <si>
    <t>SL (tấn)</t>
  </si>
  <si>
    <t>Năm 2015</t>
  </si>
  <si>
    <t>DT (ha)</t>
  </si>
  <si>
    <t>Năm 2016</t>
  </si>
  <si>
    <t>Năm 2017</t>
  </si>
  <si>
    <t>Năm 2018</t>
  </si>
  <si>
    <t>Năm 2019</t>
  </si>
  <si>
    <t>Năm 2020</t>
  </si>
  <si>
    <t>DT trồng mới (ha)</t>
  </si>
  <si>
    <t>Số vùng</t>
  </si>
  <si>
    <t>Vụ Quang, Minh Phú, Chân Mộng, Hùng Long, Vân Đồn, Đạ Nghĩa, Minh Tiến, Yên Kiện, Tiêu Sơn, Phú Thứ</t>
  </si>
  <si>
    <t>Vân Lĩnh, Thanh Vân, Đồng Xuân,
 Chí Tiên, Đông Lĩnh, Đại An, Quảng Nạp, Thái Ninh, Đông Thành, Năng Yên</t>
  </si>
  <si>
    <t>Phú Lộc, Bảo Thanh, Tiên Du, 
Phú Nham, Phù Ninh, An Đạo, Tử Đà, Bình Bộ, TT. Phong Châu</t>
  </si>
  <si>
    <t>Xuân Thủy, Đồng Thịnh, Phúc Khánh,  Hưng Long, Thượng Long</t>
  </si>
  <si>
    <t>Dậu Dương, Thượng Nông, Hương Nộn, Cổ Tiết, Quang Húc, Tứ Mỹ, Thọ Văn</t>
  </si>
  <si>
    <t>Sơn Thủy, Hoàng Xá, Trung Thịnh, Trung Nghĩa , Phượng Mao, T.T Thanh Thủy, Tu Vũ, Yến Mao, Tân Phương, Thạch Đồng, Đào Xá</t>
  </si>
  <si>
    <t>Triệu đồng</t>
  </si>
  <si>
    <t>-</t>
  </si>
  <si>
    <t>Hỗ trợ cây đầu dòng</t>
  </si>
  <si>
    <t>Hỗ trợ xây dựng vườn ươm</t>
  </si>
  <si>
    <t>TT</t>
  </si>
  <si>
    <t>Nội dung</t>
  </si>
  <si>
    <t>ĐVT</t>
  </si>
  <si>
    <t xml:space="preserve">Tổng </t>
  </si>
  <si>
    <t xml:space="preserve"> -</t>
  </si>
  <si>
    <t xml:space="preserve"> - </t>
  </si>
  <si>
    <t>Trồng mới (ha)</t>
  </si>
  <si>
    <t xml:space="preserve">Trồng mới </t>
  </si>
  <si>
    <t>Đơn vị</t>
  </si>
  <si>
    <t>Tổng 
diện tích (ha)</t>
  </si>
  <si>
    <t>Trồng mới</t>
  </si>
  <si>
    <t>DT
 kinh doanh (ha)</t>
  </si>
  <si>
    <t>NS 
(tạ/ha)</t>
  </si>
  <si>
    <t>Sản lượng
(tấn)</t>
  </si>
  <si>
    <t>Phong Phú</t>
  </si>
  <si>
    <t>Nghinh Xuyên</t>
  </si>
  <si>
    <t>Quế Lâm</t>
  </si>
  <si>
    <t>Hùng Quan</t>
  </si>
  <si>
    <t>Phúc Lai</t>
  </si>
  <si>
    <t>Ca Đình</t>
  </si>
  <si>
    <t>Vân Du</t>
  </si>
  <si>
    <t>Chí Đám</t>
  </si>
  <si>
    <t>Tây Cốc</t>
  </si>
  <si>
    <t>Sóc Đăng</t>
  </si>
  <si>
    <t>Thị trấn ĐH</t>
  </si>
  <si>
    <t>Hữu Đô</t>
  </si>
  <si>
    <t>Đông Khê</t>
  </si>
  <si>
    <t xml:space="preserve">Tổng cộng </t>
  </si>
  <si>
    <t>Kinh phí thực hiện các đề tài nghiên cứu khoa học</t>
  </si>
  <si>
    <t>Xã, thị trấn</t>
  </si>
  <si>
    <t>Năm 2011</t>
  </si>
  <si>
    <t>Năm 2012</t>
  </si>
  <si>
    <t>Năm 2013</t>
  </si>
  <si>
    <t>Năm 2014</t>
  </si>
  <si>
    <t>Tổng DT (ha)</t>
  </si>
  <si>
    <t>DT cho sản phẩm (ha)</t>
  </si>
  <si>
    <t>Bằng Doãn</t>
  </si>
  <si>
    <t>Minh Lương</t>
  </si>
  <si>
    <t>Bằng Luân</t>
  </si>
  <si>
    <t>Ngọc Quan</t>
  </si>
  <si>
    <t>Phương Trung</t>
  </si>
  <si>
    <t>Đại Nghĩa</t>
  </si>
  <si>
    <t>Vân Đồn</t>
  </si>
  <si>
    <t>Yên Kiện</t>
  </si>
  <si>
    <t>Minh Tiến</t>
  </si>
  <si>
    <t>Hùng Long</t>
  </si>
  <si>
    <t>Năm 2010</t>
  </si>
  <si>
    <t xml:space="preserve">DT cho sản phẩm </t>
  </si>
  <si>
    <t>TP Việt Trì</t>
  </si>
  <si>
    <t>TX Phú Thọ</t>
  </si>
  <si>
    <t>Xã, phường, thị trấn</t>
  </si>
  <si>
    <t>Vụ Quang, Minh Phú, Chân Mộng, Vân Đồn,  Minh Tiến, Yên Kiện, Tiêu Sơn</t>
  </si>
  <si>
    <t>Vụ Quang, Minh Phú, Chân Mộng, Hùng Long, Vân Đồn, Minh Tiến, Yên Kiện, Tiêu Sơn</t>
  </si>
  <si>
    <t>Đông Thành</t>
  </si>
  <si>
    <t>Khải Xuân, Đông Thành</t>
  </si>
  <si>
    <r>
      <t>Khải Xuân, Đông Thành, Thanh Vân,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Đại An</t>
    </r>
  </si>
  <si>
    <t>Khải Xuân, Đông Thành, Thanh Vân, Đại An, Năng Yên, Đông Lĩnh, Quảng Nạp, Thái Ninh</t>
  </si>
  <si>
    <t>Phú Lộc, Bảo Thanh</t>
  </si>
  <si>
    <t>Phú Lộc, Bảo Thanh, Tiên Du, 
Phú Nham, Phù Ninh, TT. Phong Châu</t>
  </si>
  <si>
    <t>Xuân Thủy, Đồng Thịnh, Phúc Khánh,  Hưng Long</t>
  </si>
  <si>
    <t>Dậu Dương, Thượng Nông, 
Tứ Mỹ, Thọ Văn, Hương Nộn</t>
  </si>
  <si>
    <t>Vụ Quang, Minh Phú, Chân Mộng, Hùng Long, Vân Đồn, Đại Nghĩa, Minh Tiến, Yên Kiện, Tiêu Sơn, Phú Thứ</t>
  </si>
  <si>
    <t xml:space="preserve">Kinh phí hỗ trợ phát triển bưởi Diễn </t>
  </si>
  <si>
    <t>Chu Hoá</t>
  </si>
  <si>
    <t>Xuân Áng, Lâm Lợi</t>
  </si>
  <si>
    <t>Vân Lĩnh, Đồng Xuân,
 Chí Tiên, Đại An, Quảng Nạp</t>
  </si>
  <si>
    <t>Phú Lộc, Bảo Thanh, Phú Nham, Phù Ninh, An Đạo, TT. Phong Châu</t>
  </si>
  <si>
    <t>Đồng Thịnh, Phúc Khánh,  Thượng Long, Xuân Viên, TT Yên Lập</t>
  </si>
  <si>
    <t>Thượng Nông, Hương Nộn, Cổ Tiết, Tứ Mỹ</t>
  </si>
  <si>
    <t>Kiệt Sơn, Tân Phú, Minh Đài, Văn Luông</t>
  </si>
  <si>
    <t>Phát triển trang trại</t>
  </si>
  <si>
    <t>Xã Phượng Mao</t>
  </si>
  <si>
    <t>Mô hình áp dụng quản lý dịch hại tổng hợp (IPM) trên cây bưởi</t>
  </si>
  <si>
    <t>Mô hình liên kết sản xuất, tiêu thụ gắn với quảng bá thương hiệu bưởi Đoan Hùng</t>
  </si>
  <si>
    <t>Kinh phí xây dựng các mô hình</t>
  </si>
  <si>
    <t>Nhân rộng MH "Thâm canh nâng cao NS, CL cây bưởi tại Phú Thọ"</t>
  </si>
  <si>
    <t>Mô hình thâm canh nâng cao năng suất, chất lượng bưởi dặc sản Đoan Hùng</t>
  </si>
  <si>
    <t>Văn Khúc, Đồng Lương, Sơn Tình, Cấp Dẫn, Phú Lạc, Sơn Nga</t>
  </si>
  <si>
    <t>Tiên Kiên, Cao Xá</t>
  </si>
  <si>
    <t>Hương Cần, Tân Lập, Cự Thắng, Tất Thắng</t>
  </si>
  <si>
    <t>Xã Tân Lập</t>
  </si>
  <si>
    <t>Sơn Thủy, Hoàng Xá, Trung Thịnh, Trung Nghĩa , Phượng Mao, Tu Vũ, Yến Mao, Tân Phương, Đào Xá, TT. Thanh Thuỷ, Thạch Đồng</t>
  </si>
  <si>
    <t>xã Quế Lâm (Hiện đã có 2 HTX SX và kinh doanh bưởi tại xã Chí Đám và Bằng Luân)</t>
  </si>
  <si>
    <t>Bằng Luân, Bằng Doãn, Quế Lâm, Phương Trung, Ca Đình, Tây Cốc, Vân Du, Đông Khê, Nghinh Xuyên, Hùng Quan, Ngọc Quan, Vân Đồn</t>
  </si>
  <si>
    <t>TÊN CHỦ HỘ</t>
  </si>
  <si>
    <t>ĐỊA CHỈ</t>
  </si>
  <si>
    <t>KHU</t>
  </si>
  <si>
    <t>XÃ</t>
  </si>
  <si>
    <t>HUYỆN</t>
  </si>
  <si>
    <t>DIỆN TÍCH (ha)</t>
  </si>
  <si>
    <t>VŨ XUÂN THƯỜNG</t>
  </si>
  <si>
    <t>NGUYỄN THỊ VIỆN</t>
  </si>
  <si>
    <t>NGUYỄN VĂN THƯỜNG</t>
  </si>
  <si>
    <t>ĐẶNG VĂN ĐẠI</t>
  </si>
  <si>
    <t>Chầm 1</t>
  </si>
  <si>
    <t>Tất Thắng</t>
  </si>
  <si>
    <t>LÊ ĐÌNH THƯỞNG</t>
  </si>
  <si>
    <t>Trung Thịnh</t>
  </si>
  <si>
    <t>ĐINH VĂN TIẾN</t>
  </si>
  <si>
    <t>Vực Trường</t>
  </si>
  <si>
    <t>NGUYỄN VĂN MẠNH</t>
  </si>
  <si>
    <t>Hương Nộn</t>
  </si>
  <si>
    <t>ĐẶNG VĂN HÀ</t>
  </si>
  <si>
    <t>PHẠM MINH PHỤNG</t>
  </si>
  <si>
    <t>Thanh Xá</t>
  </si>
  <si>
    <t>PHÙNG ĐÌNH SƠN</t>
  </si>
  <si>
    <t>NGUYỄN XUÂN TRƯỜNG</t>
  </si>
  <si>
    <t>Đại An</t>
  </si>
  <si>
    <t>DƯƠNG VĂN QUYỀN</t>
  </si>
  <si>
    <t>Năng Yên</t>
  </si>
  <si>
    <t>HOÀNG VĂN NGỌC</t>
  </si>
  <si>
    <t>TRỊNH XUÂN BẢNG</t>
  </si>
  <si>
    <t>Phú Lộc</t>
  </si>
  <si>
    <t>TRẦN HUY NHO</t>
  </si>
  <si>
    <t>Gia Thanh</t>
  </si>
  <si>
    <t>LÊ ĐẮC QUANG</t>
  </si>
  <si>
    <t>Xuân Thuỷ</t>
  </si>
  <si>
    <t>TRẦN VĂN BÌNH</t>
  </si>
  <si>
    <t>Thống Nhất</t>
  </si>
  <si>
    <t>Đồng Thịnh</t>
  </si>
  <si>
    <t>LÊ ANH LUYẾN</t>
  </si>
  <si>
    <t>Vông 1</t>
  </si>
  <si>
    <t>Phúc Khánh</t>
  </si>
  <si>
    <t>TRƯƠNG VĂN LỄ</t>
  </si>
  <si>
    <t>VŨ VĂN NINH</t>
  </si>
  <si>
    <t>ĐỖ CHÍ CÔNG</t>
  </si>
  <si>
    <t>LÃ ĐỨC CƯỜNG</t>
  </si>
  <si>
    <t>ĐỖ VĂN TRỰC</t>
  </si>
  <si>
    <t>PHẠM VĂN PHƯỢNG</t>
  </si>
  <si>
    <t>BÙI KHẮC NGA</t>
  </si>
  <si>
    <t>ĐỖ MINH CHÍNH</t>
  </si>
  <si>
    <t>TRẦN MINH LƯỢNG</t>
  </si>
  <si>
    <t>BÙI MINH PHÚ</t>
  </si>
  <si>
    <t>BÙI VĂN BÌNH</t>
  </si>
  <si>
    <t>PHẠM QUAN G LỘC</t>
  </si>
  <si>
    <t>TRẦN NGỌC BẢO</t>
  </si>
  <si>
    <t>NGUYỄN VĂN DŨNG</t>
  </si>
  <si>
    <t>VŨ KHÁNH HIỆP</t>
  </si>
  <si>
    <t>NGUYỄN CÔNG CHÍNH</t>
  </si>
  <si>
    <t>ĐỖ TIẾN ĐẠI</t>
  </si>
  <si>
    <t>ĐỖ QUANG THỌ</t>
  </si>
  <si>
    <t>PHÙNG ĐỨC NGUYÊN</t>
  </si>
  <si>
    <t>ĐỖ QUỐC ĐOÀN</t>
  </si>
  <si>
    <t>TRẦN VĂN PHẨM</t>
  </si>
  <si>
    <t>NGUYỄN VĂN DIÊN</t>
  </si>
  <si>
    <t>NGUYỄN VĂN CHÍNH</t>
  </si>
  <si>
    <t>PHẠM VĂN THANH</t>
  </si>
  <si>
    <t>TRẦN VĂN PHƯỢNG</t>
  </si>
  <si>
    <t>ĐẶNG VĂN LẬP</t>
  </si>
  <si>
    <t>VŨ HỒNG THỰC</t>
  </si>
  <si>
    <t>NGUYỄN HỮU KỲ</t>
  </si>
  <si>
    <t>PHẠM VĂN TUYÊN</t>
  </si>
  <si>
    <t>TRẦN THẾ ĐÔ</t>
  </si>
  <si>
    <t>DOÃN VĂN THẾ</t>
  </si>
  <si>
    <t>Thôn Vĩnh Lại</t>
  </si>
  <si>
    <t>Thôn Song Phượng 1</t>
  </si>
  <si>
    <t>TẠ VĂN TRƯỜNG</t>
  </si>
  <si>
    <t>VŨ VĂN TIẾN</t>
  </si>
  <si>
    <t>ĐOAN HÙNG</t>
  </si>
  <si>
    <t>Thôn Lã Hoàng 2</t>
  </si>
  <si>
    <t>Thôn Gò Măng</t>
  </si>
  <si>
    <t>NGUYỄN VĂN THUYÊN</t>
  </si>
  <si>
    <t>Tân Phú</t>
  </si>
  <si>
    <t>LÊ THÀNH TÙNG</t>
  </si>
  <si>
    <t>Kiệt Sơn</t>
  </si>
  <si>
    <t>PHẠM QUANG VỤ</t>
  </si>
  <si>
    <t>Đồng Gạo</t>
  </si>
  <si>
    <t>Văn Luông</t>
  </si>
  <si>
    <t>TỔNG</t>
  </si>
  <si>
    <t>Thượng Nông
Hương Nộn</t>
  </si>
  <si>
    <t>Yên Sơn, Thắng Sơn, Cự Đồng</t>
  </si>
  <si>
    <t xml:space="preserve">Yên Sơn, Thắng Sơn, Cự Đồng, Hương Cần, Tân Lập, Tân Minh </t>
  </si>
  <si>
    <t>Tu Vũ, Phượng Mao, Trung Nghĩa</t>
  </si>
  <si>
    <t>Tu Vũ, Phượng Mao, Trung Nghĩa, Trung Thịnh, T.T Thanh Thủy, Tu Vũ</t>
  </si>
  <si>
    <t>Tu Vũ, Phượng Mao, Trung Nghĩa, Trung Thịnh, T.T Thanh Thủy, Tu Vũ, Hoàng Xá, Tân Phương, Thạch Đồng, Đào Xá</t>
  </si>
  <si>
    <t>Tu Vũ, Phượng Mao, Trung Nghĩa, Trung Thịnh, T.T Thanh Thủy, Tu Vũ, Hoàng Xá, Tân Phương, Thạch Đồng, Đào Xá, Sơn Thủy, Yến Mao</t>
  </si>
  <si>
    <t>Yên Sơn, Thắng Sơn, Cự Đồng, Hương Cần, Tân Lập, Tân Minh , Cự Thắng, Tất Thắng, Võ Miếu</t>
  </si>
  <si>
    <t>Yên Sơn, Thắng Sơn, Cự Đồng, Hương Cần, Tân Lập, Tân Minh , Cự Thắng, Tất Thắng, Võ Miếu, Yên Lãng, Thục Luyện</t>
  </si>
  <si>
    <t>Yên Sơn, Thắng Sơn, Cự Đồng, Hương Cần, Tân Lập, Tân Minh , Cự Thắng, Tất Thắng, Võ Miếu, Yên Lãng, Thục Luyện, Địch Quả</t>
  </si>
  <si>
    <t>Tổng diện tích (ha)</t>
  </si>
  <si>
    <t>Hỗ trợ tiền giống trồng mới</t>
  </si>
  <si>
    <t xml:space="preserve"> </t>
  </si>
  <si>
    <r>
      <t xml:space="preserve">Dậu Dương, Thượng Nông, 
Tứ Mỹ, Thọ Văn,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Quang Húc, Hương Nộn</t>
    </r>
  </si>
  <si>
    <r>
      <t>Dậu Dương, Thượng Nông, 
Tứ Mỹ, Thọ Văn,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Quang Húc, Hương Nộn</t>
    </r>
  </si>
  <si>
    <r>
      <t>Phu lục I</t>
    </r>
    <r>
      <rPr>
        <b/>
        <sz val="11"/>
        <rFont val="Times New Roman"/>
        <family val="1"/>
      </rPr>
      <t xml:space="preserve">
 KẾT QUẢ PHÁT TRIỂN BƯỞI ĐẶC SẢN ĐOAN HÙNG GIAI ĐOẠN 2011 - 2015</t>
    </r>
  </si>
  <si>
    <r>
      <t>Phụ lục II</t>
    </r>
    <r>
      <rPr>
        <b/>
        <sz val="11"/>
        <rFont val="Times New Roman"/>
        <family val="1"/>
      </rPr>
      <t xml:space="preserve">
 KẾT QUẢ PHÁT TRIỂN BƯỞI DIỄN ĐẾN NĂM 2015</t>
    </r>
  </si>
  <si>
    <r>
      <t>Phụ lục III</t>
    </r>
    <r>
      <rPr>
        <b/>
        <sz val="12"/>
        <rFont val="Times New Roman"/>
        <family val="1"/>
      </rPr>
      <t xml:space="preserve">
 MỘT SỐ MÔ HÌNH HỘ TRỒNG BƯỞI ĐẠT HIỆU QUẢ KINH TẾ CAO</t>
    </r>
  </si>
  <si>
    <r>
      <t>Phụ lục IV</t>
    </r>
    <r>
      <rPr>
        <b/>
        <sz val="12"/>
        <rFont val="Times New Roman"/>
        <family val="1"/>
      </rPr>
      <t xml:space="preserve">
 KẾ HOẠCH PHÁT TRIỂN BƯỞI ĐẶC SẢN ĐOAN HÙNG GIAI ĐOẠN 2016-2020</t>
    </r>
  </si>
  <si>
    <t>Địa điểm dự kiến hình thành trang trại</t>
  </si>
  <si>
    <t>Địa điểm dự kiến thành lập</t>
  </si>
  <si>
    <r>
      <t xml:space="preserve">Phụ lục V
</t>
    </r>
    <r>
      <rPr>
        <b/>
        <sz val="12"/>
        <rFont val="Times New Roman"/>
        <family val="1"/>
      </rPr>
      <t>KẾ HOẠCH PHÁT TRIỂN BƯỞI DIỄN GIAI ĐOẠN 2016 - 2020</t>
    </r>
  </si>
  <si>
    <r>
      <t>Phụ lục VI</t>
    </r>
    <r>
      <rPr>
        <b/>
        <sz val="12"/>
        <rFont val="Times New Roman"/>
        <family val="1"/>
      </rPr>
      <t xml:space="preserve">
DỰ KIẾN VÙNG BƯỞI DIỄN TẬP TRUNG ĐẾN NĂM 2020</t>
    </r>
  </si>
  <si>
    <r>
      <t>Phụ lục VII</t>
    </r>
    <r>
      <rPr>
        <b/>
        <sz val="13"/>
        <rFont val="Times New Roman"/>
        <family val="1"/>
      </rPr>
      <t xml:space="preserve">
DỰ KIẾN PHÁT TRIỂN CÁC TRANG TRẠI, HỢP TÁC XÃ, TỔ HỢP TÁC SẢN XUẤT BƯỞI ĐẾN NĂM 2020</t>
    </r>
  </si>
  <si>
    <r>
      <t xml:space="preserve">Phụ lục VIII
</t>
    </r>
    <r>
      <rPr>
        <b/>
        <sz val="13"/>
        <rFont val="Times New Roman"/>
        <family val="1"/>
      </rPr>
      <t>DỰ KIẾN KINH PHÍ HỖ TRỢ, PHÁT TRIỂN CÂY BƯỞI GIAI ĐOẠN 2016 - 2020</t>
    </r>
  </si>
  <si>
    <t>Toàn tỉnh</t>
  </si>
  <si>
    <t>1.1</t>
  </si>
  <si>
    <t>1.2</t>
  </si>
  <si>
    <t>1.3</t>
  </si>
  <si>
    <t>3.</t>
  </si>
  <si>
    <t>Ngân sách tỉnh</t>
  </si>
  <si>
    <t>2.</t>
  </si>
  <si>
    <t>Ngân sách huyện, thành, thị</t>
  </si>
  <si>
    <t>Hỗ trợ từ dự án Cải thiện nông nghiệp có tưới (Dự án WB7)</t>
  </si>
  <si>
    <t>Đào tạo, tập huấn (03 lớp/năm)</t>
  </si>
  <si>
    <t>DOANH THU NĂM 2015 (Triệu đồng)</t>
  </si>
  <si>
    <t>Phát triển tổ hợp tác (số lượng)</t>
  </si>
  <si>
    <t>Phát triển hợp tác xã</t>
  </si>
  <si>
    <t>Số lượng</t>
  </si>
  <si>
    <t>(Kèm theo Kế hoạch số 5023  /KH-UBND ngày 3 tháng 11 năm 2016 của Ủy ban nhân dân tỉnh Phú Thọ)</t>
  </si>
  <si>
    <t>(Kèm theo Kế hoạch số 5023  /KH-UBND ngày 3  tháng 11 năm 2016 của Ủy ban nhân dân tỉnh Phú Thọ)</t>
  </si>
  <si>
    <t>(Kèm theo Kế hoạch số  5023   /KH-UBND ngày  3   tháng 11 năm 2016 của Ủy ban nhân dân tỉnh Phú Thọ)</t>
  </si>
  <si>
    <t>(Kèm theo Kế hoạch số  5023  /KH-UBND ngày  3 tháng 11 năm 2016 của Ủy ban nhân dân tỉnh Phú Thọ)</t>
  </si>
  <si>
    <t>(Kèm theo Kế hoạch số   5023    /KH-UBND ngày  3  tháng 11 năm 2016 của Ủy ban nhân dân tỉnh Phú Thọ)</t>
  </si>
  <si>
    <t>(Kèm theo Kế hoạch số  5023  /KH-UBND ngày 3  tháng 11 năm 2016
của Ủy ban nhân dân tỉnh Phú Thọ)</t>
  </si>
  <si>
    <t>(Kèm theo Kế hoạch số  5023  /KH-UBND ngày 3 tháng 11 năm 2016 
của Ủy ban nhân dân tỉnh Phú Thọ)</t>
  </si>
  <si>
    <t>(Kèm theo Kế hoạch số  5023   /KH-UBND ngày  3  tháng 11 năm 2016 của Ủy ban nhân dân tỉnh Phú Thọ)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</si>
</sst>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#,##0.0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78" formatCode="#,##0.0_);\(#,##0.0\)"/>
  </numFmts>
  <fonts count="5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3" fillId="0" borderId="0" xfId="0" applyNumberFormat="1" applyFont="1" applyFill="1" applyAlignment="1">
      <alignment vertical="center" wrapText="1"/>
    </xf>
    <xf numFmtId="175" fontId="3" fillId="0" borderId="0" xfId="42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176" fontId="7" fillId="0" borderId="0" xfId="42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2" fillId="0" borderId="0" xfId="42" applyNumberFormat="1" applyFont="1" applyFill="1" applyBorder="1" applyAlignment="1">
      <alignment horizontal="center" vertical="center" wrapText="1"/>
    </xf>
    <xf numFmtId="175" fontId="3" fillId="0" borderId="0" xfId="42" applyNumberFormat="1" applyFont="1" applyFill="1" applyBorder="1" applyAlignment="1">
      <alignment vertical="center" wrapText="1"/>
    </xf>
    <xf numFmtId="175" fontId="2" fillId="0" borderId="0" xfId="42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75" fontId="7" fillId="0" borderId="0" xfId="42" applyNumberFormat="1" applyFont="1" applyAlignment="1">
      <alignment/>
    </xf>
    <xf numFmtId="39" fontId="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 wrapText="1"/>
    </xf>
    <xf numFmtId="174" fontId="10" fillId="0" borderId="1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3" fillId="0" borderId="0" xfId="42" applyNumberFormat="1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75" fontId="12" fillId="0" borderId="10" xfId="42" applyNumberFormat="1" applyFont="1" applyFill="1" applyBorder="1" applyAlignment="1">
      <alignment horizontal="center" vertical="center" wrapText="1"/>
    </xf>
    <xf numFmtId="175" fontId="7" fillId="0" borderId="0" xfId="42" applyNumberFormat="1" applyFont="1" applyFill="1" applyAlignment="1">
      <alignment/>
    </xf>
    <xf numFmtId="175" fontId="2" fillId="0" borderId="10" xfId="42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5" fontId="2" fillId="0" borderId="10" xfId="42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5" fontId="2" fillId="0" borderId="10" xfId="42" applyNumberFormat="1" applyFont="1" applyFill="1" applyBorder="1" applyAlignment="1">
      <alignment vertical="center"/>
    </xf>
    <xf numFmtId="175" fontId="2" fillId="0" borderId="11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42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42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76" fontId="5" fillId="0" borderId="0" xfId="0" applyNumberFormat="1" applyFont="1" applyAlignment="1">
      <alignment vertical="center"/>
    </xf>
    <xf numFmtId="175" fontId="3" fillId="0" borderId="0" xfId="0" applyNumberFormat="1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75" fontId="2" fillId="0" borderId="10" xfId="42" applyNumberFormat="1" applyFont="1" applyFill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5" fontId="3" fillId="0" borderId="10" xfId="42" applyNumberFormat="1" applyFont="1" applyBorder="1" applyAlignment="1">
      <alignment horizontal="center" vertical="center" wrapText="1"/>
    </xf>
    <xf numFmtId="175" fontId="0" fillId="0" borderId="0" xfId="42" applyNumberFormat="1" applyFont="1" applyAlignment="1">
      <alignment horizontal="center" vertical="center"/>
    </xf>
    <xf numFmtId="43" fontId="3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75" fontId="3" fillId="0" borderId="10" xfId="42" applyNumberFormat="1" applyFont="1" applyFill="1" applyBorder="1" applyAlignment="1">
      <alignment horizontal="center" vertical="center"/>
    </xf>
    <xf numFmtId="175" fontId="3" fillId="0" borderId="10" xfId="42" applyNumberFormat="1" applyFont="1" applyBorder="1" applyAlignment="1">
      <alignment horizontal="center" vertical="center"/>
    </xf>
    <xf numFmtId="175" fontId="12" fillId="0" borderId="10" xfId="42" applyNumberFormat="1" applyFont="1" applyFill="1" applyBorder="1" applyAlignment="1">
      <alignment horizontal="center" vertical="center"/>
    </xf>
    <xf numFmtId="175" fontId="2" fillId="0" borderId="10" xfId="42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42" applyNumberFormat="1" applyFont="1" applyFill="1" applyBorder="1" applyAlignment="1">
      <alignment horizontal="center" vertical="center" wrapText="1"/>
    </xf>
    <xf numFmtId="175" fontId="3" fillId="0" borderId="10" xfId="42" applyNumberFormat="1" applyFont="1" applyFill="1" applyBorder="1" applyAlignment="1">
      <alignment horizontal="center" vertical="center" wrapText="1"/>
    </xf>
    <xf numFmtId="175" fontId="11" fillId="0" borderId="10" xfId="42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76" fontId="3" fillId="0" borderId="10" xfId="42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75" fontId="10" fillId="0" borderId="10" xfId="42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42" applyNumberFormat="1" applyFont="1" applyFill="1" applyBorder="1" applyAlignment="1">
      <alignment horizontal="center" vertical="center" wrapText="1"/>
    </xf>
    <xf numFmtId="176" fontId="2" fillId="0" borderId="10" xfId="42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6" fillId="0" borderId="10" xfId="42" applyNumberFormat="1" applyFont="1" applyBorder="1" applyAlignment="1">
      <alignment horizontal="center" vertical="center" wrapText="1"/>
    </xf>
    <xf numFmtId="176" fontId="6" fillId="0" borderId="10" xfId="42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174" fontId="11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4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6" fontId="12" fillId="0" borderId="10" xfId="42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5" fontId="12" fillId="0" borderId="10" xfId="42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2" sqref="A2:V2"/>
    </sheetView>
  </sheetViews>
  <sheetFormatPr defaultColWidth="9.140625" defaultRowHeight="12.75"/>
  <cols>
    <col min="1" max="1" width="4.57421875" style="0" customWidth="1"/>
    <col min="2" max="2" width="11.7109375" style="0" customWidth="1"/>
    <col min="3" max="4" width="7.7109375" style="0" customWidth="1"/>
    <col min="5" max="5" width="7.7109375" style="0" hidden="1" customWidth="1"/>
    <col min="6" max="8" width="7.7109375" style="0" customWidth="1"/>
    <col min="9" max="9" width="7.7109375" style="0" hidden="1" customWidth="1"/>
    <col min="10" max="12" width="7.7109375" style="0" customWidth="1"/>
    <col min="13" max="13" width="7.7109375" style="0" hidden="1" customWidth="1"/>
    <col min="14" max="16" width="7.7109375" style="0" customWidth="1"/>
    <col min="17" max="17" width="7.7109375" style="0" hidden="1" customWidth="1"/>
    <col min="18" max="20" width="7.7109375" style="0" customWidth="1"/>
    <col min="21" max="21" width="7.7109375" style="0" hidden="1" customWidth="1"/>
    <col min="22" max="22" width="7.7109375" style="0" customWidth="1"/>
    <col min="24" max="24" width="12.00390625" style="0" customWidth="1"/>
  </cols>
  <sheetData>
    <row r="1" spans="1:22" ht="36.75" customHeight="1">
      <c r="A1" s="103" t="s">
        <v>221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25.5" customHeight="1">
      <c r="A2" s="105" t="s">
        <v>252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ht="17.25" customHeight="1">
      <c r="A3" s="102" t="s">
        <v>15</v>
      </c>
      <c r="B3" s="102" t="s">
        <v>66</v>
      </c>
      <c r="C3" s="102" t="s">
        <v>67</v>
      </c>
      <c r="D3" s="102"/>
      <c r="E3" s="102"/>
      <c r="F3" s="102"/>
      <c r="G3" s="102" t="s">
        <v>68</v>
      </c>
      <c r="H3" s="102"/>
      <c r="I3" s="102"/>
      <c r="J3" s="102"/>
      <c r="K3" s="102" t="s">
        <v>69</v>
      </c>
      <c r="L3" s="102"/>
      <c r="M3" s="102"/>
      <c r="N3" s="102"/>
      <c r="O3" s="102" t="s">
        <v>70</v>
      </c>
      <c r="P3" s="102"/>
      <c r="Q3" s="102"/>
      <c r="R3" s="102"/>
      <c r="S3" s="102" t="s">
        <v>18</v>
      </c>
      <c r="T3" s="102"/>
      <c r="U3" s="102"/>
      <c r="V3" s="102"/>
    </row>
    <row r="4" spans="1:22" ht="52.5" customHeight="1">
      <c r="A4" s="102"/>
      <c r="B4" s="102"/>
      <c r="C4" s="32" t="s">
        <v>71</v>
      </c>
      <c r="D4" s="32" t="s">
        <v>72</v>
      </c>
      <c r="E4" s="32" t="s">
        <v>16</v>
      </c>
      <c r="F4" s="32" t="s">
        <v>17</v>
      </c>
      <c r="G4" s="32" t="s">
        <v>71</v>
      </c>
      <c r="H4" s="32" t="s">
        <v>72</v>
      </c>
      <c r="I4" s="32" t="s">
        <v>16</v>
      </c>
      <c r="J4" s="32" t="s">
        <v>17</v>
      </c>
      <c r="K4" s="32" t="s">
        <v>71</v>
      </c>
      <c r="L4" s="32" t="s">
        <v>72</v>
      </c>
      <c r="M4" s="32" t="s">
        <v>16</v>
      </c>
      <c r="N4" s="32" t="s">
        <v>17</v>
      </c>
      <c r="O4" s="32" t="s">
        <v>71</v>
      </c>
      <c r="P4" s="32" t="s">
        <v>72</v>
      </c>
      <c r="Q4" s="32" t="s">
        <v>16</v>
      </c>
      <c r="R4" s="32" t="s">
        <v>17</v>
      </c>
      <c r="S4" s="32" t="s">
        <v>71</v>
      </c>
      <c r="T4" s="32" t="s">
        <v>72</v>
      </c>
      <c r="U4" s="32" t="s">
        <v>16</v>
      </c>
      <c r="V4" s="32" t="s">
        <v>17</v>
      </c>
    </row>
    <row r="5" spans="1:22" ht="16.5" customHeight="1">
      <c r="A5" s="33">
        <v>1</v>
      </c>
      <c r="B5" s="34" t="s">
        <v>51</v>
      </c>
      <c r="C5" s="61">
        <v>32</v>
      </c>
      <c r="D5" s="61">
        <v>17</v>
      </c>
      <c r="E5" s="61">
        <v>55</v>
      </c>
      <c r="F5" s="61">
        <f>D5*E5/10</f>
        <v>93.5</v>
      </c>
      <c r="G5" s="61">
        <v>32</v>
      </c>
      <c r="H5" s="61">
        <v>19</v>
      </c>
      <c r="I5" s="61">
        <v>65</v>
      </c>
      <c r="J5" s="61">
        <f>H5*I5/10</f>
        <v>123.5</v>
      </c>
      <c r="K5" s="61">
        <v>34</v>
      </c>
      <c r="L5" s="61">
        <v>21</v>
      </c>
      <c r="M5" s="61">
        <v>70</v>
      </c>
      <c r="N5" s="61">
        <f>L5*M5/10</f>
        <v>147</v>
      </c>
      <c r="O5" s="61">
        <v>37</v>
      </c>
      <c r="P5" s="61">
        <v>22</v>
      </c>
      <c r="Q5" s="61">
        <v>75</v>
      </c>
      <c r="R5" s="61">
        <f>P5*Q5/10</f>
        <v>165</v>
      </c>
      <c r="S5" s="61">
        <v>44.9</v>
      </c>
      <c r="T5" s="61">
        <v>24.23</v>
      </c>
      <c r="U5" s="61">
        <f>V5/T5*10</f>
        <v>113.34915394139495</v>
      </c>
      <c r="V5" s="61">
        <v>274.645</v>
      </c>
    </row>
    <row r="6" spans="1:22" ht="16.5" customHeight="1">
      <c r="A6" s="33">
        <v>2</v>
      </c>
      <c r="B6" s="34" t="s">
        <v>73</v>
      </c>
      <c r="C6" s="61">
        <v>80.3</v>
      </c>
      <c r="D6" s="61">
        <v>70.6</v>
      </c>
      <c r="E6" s="61">
        <v>64</v>
      </c>
      <c r="F6" s="61">
        <f aca="true" t="shared" si="0" ref="F6:F22">D6*E6/10</f>
        <v>451.84</v>
      </c>
      <c r="G6" s="61">
        <v>80.3</v>
      </c>
      <c r="H6" s="61">
        <v>73.6</v>
      </c>
      <c r="I6" s="61">
        <v>74</v>
      </c>
      <c r="J6" s="61">
        <f aca="true" t="shared" si="1" ref="J6:J22">H6*I6/10</f>
        <v>544.64</v>
      </c>
      <c r="K6" s="61">
        <v>82.3</v>
      </c>
      <c r="L6" s="61">
        <v>75.6</v>
      </c>
      <c r="M6" s="61">
        <v>80</v>
      </c>
      <c r="N6" s="61">
        <f aca="true" t="shared" si="2" ref="N6:N22">L6*M6/10</f>
        <v>604.8</v>
      </c>
      <c r="O6" s="61">
        <v>82.3</v>
      </c>
      <c r="P6" s="61">
        <v>75.6</v>
      </c>
      <c r="Q6" s="61">
        <v>85</v>
      </c>
      <c r="R6" s="61">
        <f aca="true" t="shared" si="3" ref="R6:R22">P6*Q6/10</f>
        <v>642.5999999999999</v>
      </c>
      <c r="S6" s="61">
        <v>85.89</v>
      </c>
      <c r="T6" s="61">
        <v>75.76</v>
      </c>
      <c r="U6" s="61">
        <f aca="true" t="shared" si="4" ref="U6:U27">V6/T6*10</f>
        <v>114.67001055966209</v>
      </c>
      <c r="V6" s="61">
        <v>868.74</v>
      </c>
    </row>
    <row r="7" spans="1:22" ht="16.5" customHeight="1">
      <c r="A7" s="33">
        <v>3</v>
      </c>
      <c r="B7" s="34" t="s">
        <v>52</v>
      </c>
      <c r="C7" s="61">
        <v>52.27</v>
      </c>
      <c r="D7" s="61">
        <v>35.8</v>
      </c>
      <c r="E7" s="61">
        <v>63</v>
      </c>
      <c r="F7" s="61">
        <f t="shared" si="0"/>
        <v>225.53999999999996</v>
      </c>
      <c r="G7" s="61">
        <v>54.27</v>
      </c>
      <c r="H7" s="61">
        <v>36.8</v>
      </c>
      <c r="I7" s="61">
        <v>73</v>
      </c>
      <c r="J7" s="61">
        <f t="shared" si="1"/>
        <v>268.64</v>
      </c>
      <c r="K7" s="61">
        <v>55.27</v>
      </c>
      <c r="L7" s="61">
        <v>37.8</v>
      </c>
      <c r="M7" s="61">
        <v>78</v>
      </c>
      <c r="N7" s="61">
        <f t="shared" si="2"/>
        <v>294.84</v>
      </c>
      <c r="O7" s="61">
        <v>55.27</v>
      </c>
      <c r="P7" s="61">
        <v>37.8</v>
      </c>
      <c r="Q7" s="61">
        <v>85</v>
      </c>
      <c r="R7" s="61">
        <f t="shared" si="3"/>
        <v>321.29999999999995</v>
      </c>
      <c r="S7" s="61">
        <v>56.9</v>
      </c>
      <c r="T7" s="61">
        <v>39.05</v>
      </c>
      <c r="U7" s="61">
        <f t="shared" si="4"/>
        <v>120.56594110115239</v>
      </c>
      <c r="V7" s="61">
        <v>470.81</v>
      </c>
    </row>
    <row r="8" spans="1:22" ht="16.5" customHeight="1">
      <c r="A8" s="33">
        <v>4</v>
      </c>
      <c r="B8" s="34" t="s">
        <v>74</v>
      </c>
      <c r="C8" s="61">
        <v>72.5</v>
      </c>
      <c r="D8" s="61">
        <v>62.2</v>
      </c>
      <c r="E8" s="61">
        <v>50</v>
      </c>
      <c r="F8" s="61">
        <f t="shared" si="0"/>
        <v>311</v>
      </c>
      <c r="G8" s="61">
        <v>72.5</v>
      </c>
      <c r="H8" s="61">
        <v>63.2</v>
      </c>
      <c r="I8" s="61">
        <v>60</v>
      </c>
      <c r="J8" s="61">
        <f t="shared" si="1"/>
        <v>379.2</v>
      </c>
      <c r="K8" s="61">
        <v>74.5</v>
      </c>
      <c r="L8" s="61">
        <v>64.2</v>
      </c>
      <c r="M8" s="61">
        <v>65</v>
      </c>
      <c r="N8" s="61">
        <f t="shared" si="2"/>
        <v>417.3</v>
      </c>
      <c r="O8" s="61">
        <v>74.5</v>
      </c>
      <c r="P8" s="61">
        <v>64.2</v>
      </c>
      <c r="Q8" s="61">
        <v>70</v>
      </c>
      <c r="R8" s="61">
        <f t="shared" si="3"/>
        <v>449.4</v>
      </c>
      <c r="S8" s="61">
        <v>76.5</v>
      </c>
      <c r="T8" s="61">
        <v>65.68</v>
      </c>
      <c r="U8" s="61">
        <f t="shared" si="4"/>
        <v>104.99999999999999</v>
      </c>
      <c r="V8" s="61">
        <v>689.64</v>
      </c>
    </row>
    <row r="9" spans="1:22" ht="16.5" customHeight="1">
      <c r="A9" s="33">
        <v>5</v>
      </c>
      <c r="B9" s="34" t="s">
        <v>53</v>
      </c>
      <c r="C9" s="61">
        <v>73</v>
      </c>
      <c r="D9" s="61">
        <v>56.8</v>
      </c>
      <c r="E9" s="61">
        <v>70</v>
      </c>
      <c r="F9" s="61">
        <f t="shared" si="0"/>
        <v>397.6</v>
      </c>
      <c r="G9" s="61">
        <v>73</v>
      </c>
      <c r="H9" s="61">
        <v>57.8</v>
      </c>
      <c r="I9" s="61">
        <v>80</v>
      </c>
      <c r="J9" s="61">
        <f t="shared" si="1"/>
        <v>462.4</v>
      </c>
      <c r="K9" s="61">
        <v>75</v>
      </c>
      <c r="L9" s="61">
        <v>58.8</v>
      </c>
      <c r="M9" s="61">
        <v>85</v>
      </c>
      <c r="N9" s="61">
        <f t="shared" si="2"/>
        <v>499.8</v>
      </c>
      <c r="O9" s="61">
        <v>75</v>
      </c>
      <c r="P9" s="61">
        <v>58.8</v>
      </c>
      <c r="Q9" s="61">
        <v>90</v>
      </c>
      <c r="R9" s="61">
        <f t="shared" si="3"/>
        <v>529.2</v>
      </c>
      <c r="S9" s="61">
        <v>77.6</v>
      </c>
      <c r="T9" s="61">
        <v>60.4</v>
      </c>
      <c r="U9" s="61">
        <f t="shared" si="4"/>
        <v>130.00000000000003</v>
      </c>
      <c r="V9" s="61">
        <v>785.2</v>
      </c>
    </row>
    <row r="10" spans="1:22" ht="16.5" customHeight="1">
      <c r="A10" s="33">
        <v>6</v>
      </c>
      <c r="B10" s="34" t="s">
        <v>54</v>
      </c>
      <c r="C10" s="61">
        <v>50.4</v>
      </c>
      <c r="D10" s="61">
        <v>39</v>
      </c>
      <c r="E10" s="61">
        <v>63</v>
      </c>
      <c r="F10" s="61">
        <f t="shared" si="0"/>
        <v>245.7</v>
      </c>
      <c r="G10" s="61">
        <v>50.4</v>
      </c>
      <c r="H10" s="61">
        <v>40</v>
      </c>
      <c r="I10" s="61">
        <v>73</v>
      </c>
      <c r="J10" s="61">
        <f t="shared" si="1"/>
        <v>292</v>
      </c>
      <c r="K10" s="61">
        <v>51.4</v>
      </c>
      <c r="L10" s="61">
        <v>40</v>
      </c>
      <c r="M10" s="61">
        <v>78</v>
      </c>
      <c r="N10" s="61">
        <f t="shared" si="2"/>
        <v>312</v>
      </c>
      <c r="O10" s="61">
        <v>51.4</v>
      </c>
      <c r="P10" s="61">
        <v>40</v>
      </c>
      <c r="Q10" s="61">
        <v>85</v>
      </c>
      <c r="R10" s="61">
        <f t="shared" si="3"/>
        <v>340</v>
      </c>
      <c r="S10" s="61">
        <v>53.7</v>
      </c>
      <c r="T10" s="61">
        <v>38.27</v>
      </c>
      <c r="U10" s="61">
        <f t="shared" si="4"/>
        <v>117.64828847661352</v>
      </c>
      <c r="V10" s="61">
        <v>450.24</v>
      </c>
    </row>
    <row r="11" spans="1:22" ht="16.5" customHeight="1">
      <c r="A11" s="33">
        <v>7</v>
      </c>
      <c r="B11" s="34" t="s">
        <v>75</v>
      </c>
      <c r="C11" s="61">
        <v>160</v>
      </c>
      <c r="D11" s="61">
        <v>126.6</v>
      </c>
      <c r="E11" s="61">
        <v>78</v>
      </c>
      <c r="F11" s="61">
        <f t="shared" si="0"/>
        <v>987.4799999999999</v>
      </c>
      <c r="G11" s="61">
        <v>160</v>
      </c>
      <c r="H11" s="61">
        <v>127.6</v>
      </c>
      <c r="I11" s="61">
        <v>88</v>
      </c>
      <c r="J11" s="61">
        <f t="shared" si="1"/>
        <v>1122.8799999999999</v>
      </c>
      <c r="K11" s="61">
        <v>162</v>
      </c>
      <c r="L11" s="61">
        <v>128.6</v>
      </c>
      <c r="M11" s="61">
        <v>95</v>
      </c>
      <c r="N11" s="61">
        <f t="shared" si="2"/>
        <v>1221.7</v>
      </c>
      <c r="O11" s="61">
        <v>162</v>
      </c>
      <c r="P11" s="61">
        <v>128.6</v>
      </c>
      <c r="Q11" s="61">
        <v>100</v>
      </c>
      <c r="R11" s="61">
        <f t="shared" si="3"/>
        <v>1286</v>
      </c>
      <c r="S11" s="61">
        <v>160.51</v>
      </c>
      <c r="T11" s="61">
        <v>127.63</v>
      </c>
      <c r="U11" s="61">
        <f t="shared" si="4"/>
        <v>138.9030792133511</v>
      </c>
      <c r="V11" s="61">
        <v>1772.82</v>
      </c>
    </row>
    <row r="12" spans="1:22" ht="16.5" customHeight="1">
      <c r="A12" s="33">
        <v>8</v>
      </c>
      <c r="B12" s="34" t="s">
        <v>76</v>
      </c>
      <c r="C12" s="61">
        <v>32.5</v>
      </c>
      <c r="D12" s="61">
        <v>20.8</v>
      </c>
      <c r="E12" s="61">
        <v>51</v>
      </c>
      <c r="F12" s="61">
        <f t="shared" si="0"/>
        <v>106.08</v>
      </c>
      <c r="G12" s="61">
        <v>33</v>
      </c>
      <c r="H12" s="61">
        <v>22.8</v>
      </c>
      <c r="I12" s="61">
        <v>61</v>
      </c>
      <c r="J12" s="61">
        <f t="shared" si="1"/>
        <v>139.07999999999998</v>
      </c>
      <c r="K12" s="61">
        <v>34</v>
      </c>
      <c r="L12" s="61">
        <v>23.8</v>
      </c>
      <c r="M12" s="61">
        <v>65</v>
      </c>
      <c r="N12" s="61">
        <f t="shared" si="2"/>
        <v>154.7</v>
      </c>
      <c r="O12" s="61">
        <v>34</v>
      </c>
      <c r="P12" s="61">
        <v>23.8</v>
      </c>
      <c r="Q12" s="61">
        <v>70</v>
      </c>
      <c r="R12" s="61">
        <f t="shared" si="3"/>
        <v>166.6</v>
      </c>
      <c r="S12" s="61">
        <v>34.48</v>
      </c>
      <c r="T12" s="61">
        <v>24.25</v>
      </c>
      <c r="U12" s="61">
        <f t="shared" si="4"/>
        <v>110.82474226804123</v>
      </c>
      <c r="V12" s="61">
        <v>268.75</v>
      </c>
    </row>
    <row r="13" spans="1:22" ht="16.5" customHeight="1">
      <c r="A13" s="33">
        <v>9</v>
      </c>
      <c r="B13" s="34" t="s">
        <v>77</v>
      </c>
      <c r="C13" s="61">
        <v>35.7</v>
      </c>
      <c r="D13" s="61">
        <v>18.5</v>
      </c>
      <c r="E13" s="61">
        <v>65</v>
      </c>
      <c r="F13" s="61">
        <f t="shared" si="0"/>
        <v>120.25</v>
      </c>
      <c r="G13" s="61">
        <v>35.7</v>
      </c>
      <c r="H13" s="61">
        <v>23.5</v>
      </c>
      <c r="I13" s="61">
        <v>75</v>
      </c>
      <c r="J13" s="61">
        <f t="shared" si="1"/>
        <v>176.25</v>
      </c>
      <c r="K13" s="61">
        <v>45.7</v>
      </c>
      <c r="L13" s="61">
        <v>26.5</v>
      </c>
      <c r="M13" s="61">
        <v>80</v>
      </c>
      <c r="N13" s="61">
        <f t="shared" si="2"/>
        <v>212</v>
      </c>
      <c r="O13" s="61">
        <v>52.7</v>
      </c>
      <c r="P13" s="61">
        <v>28.5</v>
      </c>
      <c r="Q13" s="61">
        <v>85</v>
      </c>
      <c r="R13" s="61">
        <f t="shared" si="3"/>
        <v>242.25</v>
      </c>
      <c r="S13" s="61">
        <v>61.47</v>
      </c>
      <c r="T13" s="61">
        <v>32</v>
      </c>
      <c r="U13" s="61">
        <f t="shared" si="4"/>
        <v>125</v>
      </c>
      <c r="V13" s="61">
        <v>400</v>
      </c>
    </row>
    <row r="14" spans="1:22" ht="16.5" customHeight="1">
      <c r="A14" s="33">
        <v>10</v>
      </c>
      <c r="B14" s="34" t="s">
        <v>55</v>
      </c>
      <c r="C14" s="61">
        <v>34.03</v>
      </c>
      <c r="D14" s="61">
        <v>24.2</v>
      </c>
      <c r="E14" s="61">
        <v>50</v>
      </c>
      <c r="F14" s="61">
        <f t="shared" si="0"/>
        <v>121</v>
      </c>
      <c r="G14" s="61">
        <v>34.03</v>
      </c>
      <c r="H14" s="61">
        <v>25.2</v>
      </c>
      <c r="I14" s="61">
        <v>60</v>
      </c>
      <c r="J14" s="61">
        <f t="shared" si="1"/>
        <v>151.2</v>
      </c>
      <c r="K14" s="61">
        <v>36.03</v>
      </c>
      <c r="L14" s="61">
        <v>26.2</v>
      </c>
      <c r="M14" s="61">
        <v>65</v>
      </c>
      <c r="N14" s="61">
        <f t="shared" si="2"/>
        <v>170.3</v>
      </c>
      <c r="O14" s="61">
        <v>36.03</v>
      </c>
      <c r="P14" s="61">
        <v>26.2</v>
      </c>
      <c r="Q14" s="61">
        <v>70</v>
      </c>
      <c r="R14" s="61">
        <f t="shared" si="3"/>
        <v>183.4</v>
      </c>
      <c r="S14" s="61">
        <v>38.38</v>
      </c>
      <c r="T14" s="61">
        <v>27.33</v>
      </c>
      <c r="U14" s="61">
        <f t="shared" si="4"/>
        <v>95.98060739114527</v>
      </c>
      <c r="V14" s="61">
        <v>262.315</v>
      </c>
    </row>
    <row r="15" spans="1:22" ht="16.5" customHeight="1">
      <c r="A15" s="33">
        <v>11</v>
      </c>
      <c r="B15" s="34" t="s">
        <v>56</v>
      </c>
      <c r="C15" s="61">
        <v>22.2</v>
      </c>
      <c r="D15" s="61">
        <v>15.6</v>
      </c>
      <c r="E15" s="61">
        <v>51</v>
      </c>
      <c r="F15" s="61">
        <f t="shared" si="0"/>
        <v>79.56</v>
      </c>
      <c r="G15" s="61">
        <v>22.2</v>
      </c>
      <c r="H15" s="61">
        <v>16.6</v>
      </c>
      <c r="I15" s="61">
        <v>61</v>
      </c>
      <c r="J15" s="61">
        <f t="shared" si="1"/>
        <v>101.26000000000002</v>
      </c>
      <c r="K15" s="61">
        <v>24.2</v>
      </c>
      <c r="L15" s="61">
        <v>17.6</v>
      </c>
      <c r="M15" s="61">
        <v>65</v>
      </c>
      <c r="N15" s="61">
        <f t="shared" si="2"/>
        <v>114.4</v>
      </c>
      <c r="O15" s="61">
        <v>26.2</v>
      </c>
      <c r="P15" s="61">
        <v>17.6</v>
      </c>
      <c r="Q15" s="61">
        <v>71</v>
      </c>
      <c r="R15" s="61">
        <f t="shared" si="3"/>
        <v>124.96000000000001</v>
      </c>
      <c r="S15" s="61">
        <v>28.046666666666702</v>
      </c>
      <c r="T15" s="61">
        <v>19.793333333333333</v>
      </c>
      <c r="U15" s="61">
        <f t="shared" si="4"/>
        <v>103.03132367800607</v>
      </c>
      <c r="V15" s="61">
        <v>203.93333333333334</v>
      </c>
    </row>
    <row r="16" spans="1:22" ht="16.5" customHeight="1">
      <c r="A16" s="33">
        <v>12</v>
      </c>
      <c r="B16" s="34" t="s">
        <v>57</v>
      </c>
      <c r="C16" s="61">
        <v>32.35</v>
      </c>
      <c r="D16" s="61">
        <v>16.5</v>
      </c>
      <c r="E16" s="61">
        <v>53</v>
      </c>
      <c r="F16" s="61">
        <f t="shared" si="0"/>
        <v>87.45</v>
      </c>
      <c r="G16" s="61">
        <v>32.35</v>
      </c>
      <c r="H16" s="61">
        <v>17.5</v>
      </c>
      <c r="I16" s="61">
        <v>63</v>
      </c>
      <c r="J16" s="61">
        <f t="shared" si="1"/>
        <v>110.25</v>
      </c>
      <c r="K16" s="61">
        <v>32.35</v>
      </c>
      <c r="L16" s="61">
        <v>17.5</v>
      </c>
      <c r="M16" s="61">
        <v>68</v>
      </c>
      <c r="N16" s="61">
        <f t="shared" si="2"/>
        <v>119</v>
      </c>
      <c r="O16" s="61">
        <v>32.35</v>
      </c>
      <c r="P16" s="61">
        <v>17.5</v>
      </c>
      <c r="Q16" s="61">
        <v>75</v>
      </c>
      <c r="R16" s="61">
        <f t="shared" si="3"/>
        <v>131.25</v>
      </c>
      <c r="S16" s="61">
        <v>29.26</v>
      </c>
      <c r="T16" s="61">
        <v>15.8</v>
      </c>
      <c r="U16" s="61">
        <f t="shared" si="4"/>
        <v>113.31645569620251</v>
      </c>
      <c r="V16" s="61">
        <v>179.04</v>
      </c>
    </row>
    <row r="17" spans="1:22" ht="16.5" customHeight="1">
      <c r="A17" s="33">
        <v>13</v>
      </c>
      <c r="B17" s="34" t="s">
        <v>58</v>
      </c>
      <c r="C17" s="61">
        <v>72.5</v>
      </c>
      <c r="D17" s="61">
        <v>33.2</v>
      </c>
      <c r="E17" s="61">
        <v>75</v>
      </c>
      <c r="F17" s="61">
        <f t="shared" si="0"/>
        <v>249</v>
      </c>
      <c r="G17" s="61">
        <v>82.5</v>
      </c>
      <c r="H17" s="61">
        <v>37.2</v>
      </c>
      <c r="I17" s="61">
        <v>85</v>
      </c>
      <c r="J17" s="61">
        <f t="shared" si="1"/>
        <v>316.20000000000005</v>
      </c>
      <c r="K17" s="61">
        <v>92.5</v>
      </c>
      <c r="L17" s="61">
        <v>42.2</v>
      </c>
      <c r="M17" s="61">
        <v>90</v>
      </c>
      <c r="N17" s="61">
        <f t="shared" si="2"/>
        <v>379.80000000000007</v>
      </c>
      <c r="O17" s="61">
        <v>95</v>
      </c>
      <c r="P17" s="61">
        <v>43.2</v>
      </c>
      <c r="Q17" s="61">
        <v>95</v>
      </c>
      <c r="R17" s="61">
        <f t="shared" si="3"/>
        <v>410.4</v>
      </c>
      <c r="S17" s="61">
        <v>100.95</v>
      </c>
      <c r="T17" s="61">
        <v>47.23</v>
      </c>
      <c r="U17" s="61">
        <f t="shared" si="4"/>
        <v>123.56658903239469</v>
      </c>
      <c r="V17" s="61">
        <v>583.605</v>
      </c>
    </row>
    <row r="18" spans="1:22" ht="16.5" customHeight="1">
      <c r="A18" s="33">
        <v>14</v>
      </c>
      <c r="B18" s="34" t="s">
        <v>59</v>
      </c>
      <c r="C18" s="61">
        <v>53.3</v>
      </c>
      <c r="D18" s="61">
        <v>41.5</v>
      </c>
      <c r="E18" s="61">
        <v>65</v>
      </c>
      <c r="F18" s="61">
        <f t="shared" si="0"/>
        <v>269.75</v>
      </c>
      <c r="G18" s="61">
        <v>53.3</v>
      </c>
      <c r="H18" s="61">
        <v>42.5</v>
      </c>
      <c r="I18" s="61">
        <v>75</v>
      </c>
      <c r="J18" s="61">
        <f t="shared" si="1"/>
        <v>318.75</v>
      </c>
      <c r="K18" s="61">
        <v>55.3</v>
      </c>
      <c r="L18" s="61">
        <v>43.5</v>
      </c>
      <c r="M18" s="61">
        <v>80</v>
      </c>
      <c r="N18" s="61">
        <f t="shared" si="2"/>
        <v>348</v>
      </c>
      <c r="O18" s="61">
        <v>55.3</v>
      </c>
      <c r="P18" s="61">
        <v>44.5</v>
      </c>
      <c r="Q18" s="61">
        <v>85</v>
      </c>
      <c r="R18" s="61">
        <f t="shared" si="3"/>
        <v>378.25</v>
      </c>
      <c r="S18" s="61">
        <v>59.243333333333396</v>
      </c>
      <c r="T18" s="61">
        <v>46.09</v>
      </c>
      <c r="U18" s="61">
        <f t="shared" si="4"/>
        <v>127.16966804078976</v>
      </c>
      <c r="V18" s="61">
        <v>586.125</v>
      </c>
    </row>
    <row r="19" spans="1:22" ht="16.5" customHeight="1">
      <c r="A19" s="33">
        <v>15</v>
      </c>
      <c r="B19" s="34" t="s">
        <v>60</v>
      </c>
      <c r="C19" s="61">
        <v>11.95</v>
      </c>
      <c r="D19" s="61">
        <v>7.7</v>
      </c>
      <c r="E19" s="61">
        <v>52</v>
      </c>
      <c r="F19" s="61">
        <f t="shared" si="0"/>
        <v>40.040000000000006</v>
      </c>
      <c r="G19" s="61">
        <v>12.95</v>
      </c>
      <c r="H19" s="61">
        <v>8.7</v>
      </c>
      <c r="I19" s="61">
        <v>62</v>
      </c>
      <c r="J19" s="61">
        <f t="shared" si="1"/>
        <v>53.94</v>
      </c>
      <c r="K19" s="61">
        <v>14</v>
      </c>
      <c r="L19" s="61">
        <v>9.7</v>
      </c>
      <c r="M19" s="61">
        <v>67</v>
      </c>
      <c r="N19" s="61">
        <f t="shared" si="2"/>
        <v>64.99</v>
      </c>
      <c r="O19" s="61">
        <v>14</v>
      </c>
      <c r="P19" s="61">
        <v>9.7</v>
      </c>
      <c r="Q19" s="61">
        <v>72</v>
      </c>
      <c r="R19" s="61">
        <f t="shared" si="3"/>
        <v>69.84</v>
      </c>
      <c r="S19" s="61">
        <v>16.686999999999998</v>
      </c>
      <c r="T19" s="61">
        <v>10.833333333333334</v>
      </c>
      <c r="U19" s="61">
        <f t="shared" si="4"/>
        <v>107.76923076923076</v>
      </c>
      <c r="V19" s="61">
        <v>116.75</v>
      </c>
    </row>
    <row r="20" spans="1:22" ht="16.5" customHeight="1">
      <c r="A20" s="33">
        <v>16</v>
      </c>
      <c r="B20" s="34" t="s">
        <v>61</v>
      </c>
      <c r="C20" s="61">
        <v>14.5</v>
      </c>
      <c r="D20" s="61">
        <v>6.1</v>
      </c>
      <c r="E20" s="61">
        <v>58</v>
      </c>
      <c r="F20" s="61">
        <f t="shared" si="0"/>
        <v>35.379999999999995</v>
      </c>
      <c r="G20" s="61">
        <v>14.5</v>
      </c>
      <c r="H20" s="61">
        <v>6.1</v>
      </c>
      <c r="I20" s="61">
        <v>68</v>
      </c>
      <c r="J20" s="61">
        <f t="shared" si="1"/>
        <v>41.48</v>
      </c>
      <c r="K20" s="61">
        <v>15</v>
      </c>
      <c r="L20" s="61">
        <v>6.1</v>
      </c>
      <c r="M20" s="61">
        <v>73</v>
      </c>
      <c r="N20" s="61">
        <f t="shared" si="2"/>
        <v>44.529999999999994</v>
      </c>
      <c r="O20" s="61">
        <v>15</v>
      </c>
      <c r="P20" s="61">
        <v>6.1</v>
      </c>
      <c r="Q20" s="61">
        <v>78</v>
      </c>
      <c r="R20" s="61">
        <f t="shared" si="3"/>
        <v>47.58</v>
      </c>
      <c r="S20" s="61">
        <v>15.8609</v>
      </c>
      <c r="T20" s="61">
        <v>6.74</v>
      </c>
      <c r="U20" s="61">
        <f t="shared" si="4"/>
        <v>121.48367952522253</v>
      </c>
      <c r="V20" s="61">
        <v>81.88</v>
      </c>
    </row>
    <row r="21" spans="1:22" ht="16.5" customHeight="1">
      <c r="A21" s="33">
        <v>17</v>
      </c>
      <c r="B21" s="34" t="s">
        <v>62</v>
      </c>
      <c r="C21" s="61">
        <v>29</v>
      </c>
      <c r="D21" s="61">
        <v>22.4</v>
      </c>
      <c r="E21" s="61">
        <v>58</v>
      </c>
      <c r="F21" s="61">
        <f t="shared" si="0"/>
        <v>129.92</v>
      </c>
      <c r="G21" s="61">
        <v>29</v>
      </c>
      <c r="H21" s="61">
        <v>23.4</v>
      </c>
      <c r="I21" s="61">
        <v>68</v>
      </c>
      <c r="J21" s="61">
        <f t="shared" si="1"/>
        <v>159.11999999999998</v>
      </c>
      <c r="K21" s="61">
        <v>29</v>
      </c>
      <c r="L21" s="61">
        <v>23.4</v>
      </c>
      <c r="M21" s="61">
        <v>73</v>
      </c>
      <c r="N21" s="61">
        <f t="shared" si="2"/>
        <v>170.82</v>
      </c>
      <c r="O21" s="61">
        <v>29</v>
      </c>
      <c r="P21" s="61">
        <v>23.4</v>
      </c>
      <c r="Q21" s="61">
        <v>78</v>
      </c>
      <c r="R21" s="61">
        <f t="shared" si="3"/>
        <v>182.51999999999998</v>
      </c>
      <c r="S21" s="61">
        <v>27.2</v>
      </c>
      <c r="T21" s="61">
        <v>22</v>
      </c>
      <c r="U21" s="61">
        <f t="shared" si="4"/>
        <v>116.18181818181817</v>
      </c>
      <c r="V21" s="61">
        <v>255.6</v>
      </c>
    </row>
    <row r="22" spans="1:22" ht="16.5" customHeight="1">
      <c r="A22" s="33">
        <v>18</v>
      </c>
      <c r="B22" s="34" t="s">
        <v>63</v>
      </c>
      <c r="C22" s="61">
        <v>54.2</v>
      </c>
      <c r="D22" s="61">
        <v>33</v>
      </c>
      <c r="E22" s="61">
        <v>68</v>
      </c>
      <c r="F22" s="61">
        <f t="shared" si="0"/>
        <v>224.4</v>
      </c>
      <c r="G22" s="61">
        <v>54.2</v>
      </c>
      <c r="H22" s="61">
        <v>37</v>
      </c>
      <c r="I22" s="61">
        <v>78</v>
      </c>
      <c r="J22" s="61">
        <f t="shared" si="1"/>
        <v>288.6</v>
      </c>
      <c r="K22" s="61">
        <v>64</v>
      </c>
      <c r="L22" s="61">
        <v>40</v>
      </c>
      <c r="M22" s="61">
        <v>83</v>
      </c>
      <c r="N22" s="61">
        <f t="shared" si="2"/>
        <v>332</v>
      </c>
      <c r="O22" s="61">
        <v>70</v>
      </c>
      <c r="P22" s="61">
        <v>40</v>
      </c>
      <c r="Q22" s="61">
        <v>88</v>
      </c>
      <c r="R22" s="61">
        <f t="shared" si="3"/>
        <v>352</v>
      </c>
      <c r="S22" s="61">
        <v>76.2</v>
      </c>
      <c r="T22" s="61">
        <v>46.41</v>
      </c>
      <c r="U22" s="61">
        <f t="shared" si="4"/>
        <v>128.27623357035125</v>
      </c>
      <c r="V22" s="61">
        <v>595.33</v>
      </c>
    </row>
    <row r="23" spans="1:22" ht="16.5" customHeight="1">
      <c r="A23" s="33">
        <v>19</v>
      </c>
      <c r="B23" s="34" t="s">
        <v>78</v>
      </c>
      <c r="C23" s="61">
        <v>0</v>
      </c>
      <c r="D23" s="61">
        <v>0</v>
      </c>
      <c r="E23" s="61"/>
      <c r="F23" s="61"/>
      <c r="G23" s="61">
        <v>0</v>
      </c>
      <c r="H23" s="61">
        <v>0</v>
      </c>
      <c r="I23" s="61"/>
      <c r="J23" s="61"/>
      <c r="K23" s="61">
        <v>0</v>
      </c>
      <c r="L23" s="61">
        <v>0</v>
      </c>
      <c r="M23" s="61"/>
      <c r="N23" s="61"/>
      <c r="O23" s="61">
        <v>0</v>
      </c>
      <c r="P23" s="61">
        <v>0</v>
      </c>
      <c r="Q23" s="61"/>
      <c r="R23" s="61"/>
      <c r="S23" s="61">
        <v>0.56</v>
      </c>
      <c r="T23" s="61">
        <v>0</v>
      </c>
      <c r="U23" s="61">
        <v>0</v>
      </c>
      <c r="V23" s="61">
        <v>0</v>
      </c>
    </row>
    <row r="24" spans="1:22" ht="16.5" customHeight="1">
      <c r="A24" s="33">
        <v>20</v>
      </c>
      <c r="B24" s="34" t="s">
        <v>79</v>
      </c>
      <c r="C24" s="61">
        <v>10.12</v>
      </c>
      <c r="D24" s="61">
        <v>0</v>
      </c>
      <c r="E24" s="61"/>
      <c r="F24" s="61"/>
      <c r="G24" s="61">
        <v>10.12</v>
      </c>
      <c r="H24" s="61">
        <v>0</v>
      </c>
      <c r="I24" s="61"/>
      <c r="J24" s="61"/>
      <c r="K24" s="61">
        <v>10.12</v>
      </c>
      <c r="L24" s="61">
        <v>0</v>
      </c>
      <c r="M24" s="61"/>
      <c r="N24" s="61"/>
      <c r="O24" s="61">
        <v>10.12</v>
      </c>
      <c r="P24" s="61">
        <v>2.36</v>
      </c>
      <c r="Q24" s="61"/>
      <c r="R24" s="61"/>
      <c r="S24" s="61">
        <v>10.12</v>
      </c>
      <c r="T24" s="61">
        <v>2.36</v>
      </c>
      <c r="U24" s="61">
        <f t="shared" si="4"/>
        <v>120</v>
      </c>
      <c r="V24" s="61">
        <v>28.32</v>
      </c>
    </row>
    <row r="25" spans="1:22" ht="16.5" customHeight="1">
      <c r="A25" s="33">
        <v>22</v>
      </c>
      <c r="B25" s="34" t="s">
        <v>80</v>
      </c>
      <c r="C25" s="61">
        <v>3.14</v>
      </c>
      <c r="D25" s="61">
        <v>0</v>
      </c>
      <c r="E25" s="61"/>
      <c r="F25" s="61"/>
      <c r="G25" s="61">
        <v>3.14</v>
      </c>
      <c r="H25" s="61">
        <v>0</v>
      </c>
      <c r="I25" s="61"/>
      <c r="J25" s="61"/>
      <c r="K25" s="61">
        <v>3.14</v>
      </c>
      <c r="L25" s="61">
        <v>0</v>
      </c>
      <c r="M25" s="61"/>
      <c r="N25" s="61"/>
      <c r="O25" s="61">
        <v>3.14</v>
      </c>
      <c r="P25" s="61">
        <v>1.21</v>
      </c>
      <c r="Q25" s="61"/>
      <c r="R25" s="61"/>
      <c r="S25" s="61">
        <v>3.14</v>
      </c>
      <c r="T25" s="61">
        <v>1.34</v>
      </c>
      <c r="U25" s="61">
        <f t="shared" si="4"/>
        <v>123.73134328358206</v>
      </c>
      <c r="V25" s="61">
        <v>16.58</v>
      </c>
    </row>
    <row r="26" spans="1:22" ht="16.5" customHeight="1">
      <c r="A26" s="33">
        <v>23</v>
      </c>
      <c r="B26" s="34" t="s">
        <v>81</v>
      </c>
      <c r="C26" s="61">
        <v>2.1</v>
      </c>
      <c r="D26" s="61">
        <v>0</v>
      </c>
      <c r="E26" s="61"/>
      <c r="F26" s="61"/>
      <c r="G26" s="61">
        <v>2.1</v>
      </c>
      <c r="H26" s="61">
        <v>0</v>
      </c>
      <c r="I26" s="61"/>
      <c r="J26" s="61"/>
      <c r="K26" s="61">
        <v>2.1</v>
      </c>
      <c r="L26" s="61">
        <v>0</v>
      </c>
      <c r="M26" s="61"/>
      <c r="N26" s="61"/>
      <c r="O26" s="61">
        <v>2.1</v>
      </c>
      <c r="P26" s="61">
        <v>0</v>
      </c>
      <c r="Q26" s="61"/>
      <c r="R26" s="61"/>
      <c r="S26" s="61">
        <v>2.1</v>
      </c>
      <c r="T26" s="61">
        <v>0</v>
      </c>
      <c r="U26" s="61">
        <v>0</v>
      </c>
      <c r="V26" s="61">
        <v>0</v>
      </c>
    </row>
    <row r="27" spans="1:22" ht="16.5" customHeight="1">
      <c r="A27" s="33">
        <v>24</v>
      </c>
      <c r="B27" s="34" t="s">
        <v>82</v>
      </c>
      <c r="C27" s="61">
        <v>2.3</v>
      </c>
      <c r="D27" s="61">
        <v>0</v>
      </c>
      <c r="E27" s="61"/>
      <c r="F27" s="61"/>
      <c r="G27" s="61">
        <v>2.3</v>
      </c>
      <c r="H27" s="61">
        <v>0</v>
      </c>
      <c r="I27" s="61"/>
      <c r="J27" s="61"/>
      <c r="K27" s="61">
        <v>2.3</v>
      </c>
      <c r="L27" s="61">
        <v>0</v>
      </c>
      <c r="M27" s="61"/>
      <c r="N27" s="61"/>
      <c r="O27" s="61">
        <v>2.3</v>
      </c>
      <c r="P27" s="61">
        <v>0.61</v>
      </c>
      <c r="Q27" s="61"/>
      <c r="R27" s="61"/>
      <c r="S27" s="61">
        <v>2.3</v>
      </c>
      <c r="T27" s="61">
        <v>0.8</v>
      </c>
      <c r="U27" s="61">
        <f t="shared" si="4"/>
        <v>125</v>
      </c>
      <c r="V27" s="61">
        <v>10</v>
      </c>
    </row>
    <row r="28" spans="1:25" ht="17.25" customHeight="1">
      <c r="A28" s="102" t="s">
        <v>13</v>
      </c>
      <c r="B28" s="102"/>
      <c r="C28" s="62">
        <f>SUM(C5:C27)</f>
        <v>930.3600000000001</v>
      </c>
      <c r="D28" s="62">
        <f>SUM(D5:D27)</f>
        <v>647.5000000000001</v>
      </c>
      <c r="E28" s="62">
        <f>F28/D28*10</f>
        <v>64.48633204633202</v>
      </c>
      <c r="F28" s="62">
        <f>SUM(F5:F27)</f>
        <v>4175.49</v>
      </c>
      <c r="G28" s="62">
        <f>SUM(G5:G27)</f>
        <v>943.8600000000001</v>
      </c>
      <c r="H28" s="62">
        <f>SUM(H5:H27)</f>
        <v>678.5000000000001</v>
      </c>
      <c r="I28" s="62">
        <f>J28/H28*10</f>
        <v>74.41989683124537</v>
      </c>
      <c r="J28" s="62">
        <f>SUM(J5:J27)</f>
        <v>5049.389999999999</v>
      </c>
      <c r="K28" s="62">
        <f>SUM(K5:K27)</f>
        <v>994.21</v>
      </c>
      <c r="L28" s="62">
        <f>SUM(L5:L27)</f>
        <v>702.5000000000001</v>
      </c>
      <c r="M28" s="62">
        <f>N28/L28*10</f>
        <v>79.82889679715299</v>
      </c>
      <c r="N28" s="62">
        <f>SUM(N5:N27)</f>
        <v>5607.979999999999</v>
      </c>
      <c r="O28" s="62">
        <f>SUM(O5:O27)</f>
        <v>1014.71</v>
      </c>
      <c r="P28" s="62">
        <f>SUM(P5:P27)</f>
        <v>711.6800000000002</v>
      </c>
      <c r="Q28" s="62">
        <f>R28/P28*10</f>
        <v>84.62440984712228</v>
      </c>
      <c r="R28" s="62">
        <f>SUM(R5:R27)</f>
        <v>6022.549999999999</v>
      </c>
      <c r="S28" s="62">
        <f>SUM(S5:S27)</f>
        <v>1061.9979</v>
      </c>
      <c r="T28" s="62">
        <f>SUM(T5:T27)</f>
        <v>733.9966666666667</v>
      </c>
      <c r="U28" s="62">
        <f>V28/T28*10</f>
        <v>121.25836175459469</v>
      </c>
      <c r="V28" s="62">
        <f>SUM(V5:V27)</f>
        <v>8900.323333333332</v>
      </c>
      <c r="Y28">
        <f>V28/F28</f>
        <v>2.1315638004960693</v>
      </c>
    </row>
    <row r="29" spans="6:22" ht="12.75">
      <c r="F29">
        <f>+F28/D28</f>
        <v>6.448633204633203</v>
      </c>
      <c r="S29">
        <f>+S28/C28</f>
        <v>1.1414913581839288</v>
      </c>
      <c r="T29">
        <f>+V28/T28</f>
        <v>12.125836175459469</v>
      </c>
      <c r="U29" s="101">
        <f>V29/T29*10</f>
        <v>1.7578695354716853</v>
      </c>
      <c r="V29">
        <f>+V28/F28</f>
        <v>2.1315638004960693</v>
      </c>
    </row>
    <row r="30" ht="12.75">
      <c r="T30">
        <f>+T29/F29</f>
        <v>1.8803730636667813</v>
      </c>
    </row>
    <row r="32" ht="12.75">
      <c r="I32" s="31"/>
    </row>
  </sheetData>
  <sheetProtection/>
  <mergeCells count="10">
    <mergeCell ref="A28:B28"/>
    <mergeCell ref="A1:V1"/>
    <mergeCell ref="A3:A4"/>
    <mergeCell ref="B3:B4"/>
    <mergeCell ref="C3:F3"/>
    <mergeCell ref="G3:J3"/>
    <mergeCell ref="K3:N3"/>
    <mergeCell ref="O3:R3"/>
    <mergeCell ref="S3:V3"/>
    <mergeCell ref="A2:V2"/>
  </mergeCells>
  <printOptions horizontalCentered="1"/>
  <pageMargins left="0.4330708661417323" right="0.4330708661417323" top="0.68" bottom="0.36" header="0.31496062992125984" footer="0.51"/>
  <pageSetup horizontalDpi="600" verticalDpi="600" orientation="landscape" paperSize="9" scale="95" r:id="rId1"/>
  <headerFooter>
    <oddFooter>&amp;R&amp;"Times New Roman,nghiêng"&amp;9PLI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4.28125" style="64" customWidth="1"/>
    <col min="2" max="2" width="11.7109375" style="64" customWidth="1"/>
    <col min="3" max="3" width="8.421875" style="67" customWidth="1"/>
    <col min="4" max="4" width="9.7109375" style="67" customWidth="1"/>
    <col min="5" max="5" width="8.421875" style="67" customWidth="1"/>
    <col min="6" max="6" width="8.140625" style="67" customWidth="1"/>
    <col min="7" max="7" width="9.421875" style="67" customWidth="1"/>
    <col min="8" max="8" width="9.7109375" style="67" customWidth="1"/>
    <col min="9" max="9" width="8.7109375" style="67" customWidth="1"/>
    <col min="10" max="10" width="9.7109375" style="67" customWidth="1"/>
    <col min="11" max="16384" width="9.140625" style="64" customWidth="1"/>
  </cols>
  <sheetData>
    <row r="1" spans="1:10" ht="37.5" customHeight="1">
      <c r="A1" s="103" t="s">
        <v>222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2" customHeight="1">
      <c r="A2" s="105" t="s">
        <v>251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1.75" customHeight="1">
      <c r="A3" s="106" t="s">
        <v>37</v>
      </c>
      <c r="B3" s="106" t="s">
        <v>14</v>
      </c>
      <c r="C3" s="107" t="s">
        <v>83</v>
      </c>
      <c r="D3" s="107"/>
      <c r="E3" s="107"/>
      <c r="F3" s="107"/>
      <c r="G3" s="107" t="s">
        <v>18</v>
      </c>
      <c r="H3" s="107"/>
      <c r="I3" s="107"/>
      <c r="J3" s="107"/>
    </row>
    <row r="4" spans="1:10" ht="45.75" customHeight="1">
      <c r="A4" s="106"/>
      <c r="B4" s="106"/>
      <c r="C4" s="41" t="s">
        <v>19</v>
      </c>
      <c r="D4" s="41" t="s">
        <v>84</v>
      </c>
      <c r="E4" s="41" t="s">
        <v>16</v>
      </c>
      <c r="F4" s="41" t="s">
        <v>17</v>
      </c>
      <c r="G4" s="41" t="s">
        <v>19</v>
      </c>
      <c r="H4" s="41" t="s">
        <v>84</v>
      </c>
      <c r="I4" s="41" t="s">
        <v>16</v>
      </c>
      <c r="J4" s="41" t="s">
        <v>17</v>
      </c>
    </row>
    <row r="5" spans="1:10" ht="24.75" customHeight="1">
      <c r="A5" s="65">
        <v>1</v>
      </c>
      <c r="B5" s="30" t="s">
        <v>85</v>
      </c>
      <c r="C5" s="66">
        <v>1.8</v>
      </c>
      <c r="D5" s="66">
        <v>0.3</v>
      </c>
      <c r="E5" s="66">
        <v>60</v>
      </c>
      <c r="F5" s="66">
        <f>D5*E5/10</f>
        <v>1.8</v>
      </c>
      <c r="G5" s="66">
        <v>13.37</v>
      </c>
      <c r="H5" s="66">
        <v>6.3</v>
      </c>
      <c r="I5" s="66">
        <v>98.5</v>
      </c>
      <c r="J5" s="66">
        <f>H5*I5/10</f>
        <v>62.05499999999999</v>
      </c>
    </row>
    <row r="6" spans="1:10" ht="24.75" customHeight="1">
      <c r="A6" s="65">
        <v>2</v>
      </c>
      <c r="B6" s="30" t="s">
        <v>86</v>
      </c>
      <c r="C6" s="66">
        <v>0.6</v>
      </c>
      <c r="D6" s="66">
        <v>0</v>
      </c>
      <c r="E6" s="66">
        <v>0</v>
      </c>
      <c r="F6" s="66">
        <f>D6*E6/10</f>
        <v>0</v>
      </c>
      <c r="G6" s="66">
        <v>0.6719999999999999</v>
      </c>
      <c r="H6" s="66">
        <v>0.6719999999999999</v>
      </c>
      <c r="I6" s="66">
        <v>96.7</v>
      </c>
      <c r="J6" s="66">
        <f aca="true" t="shared" si="0" ref="J6:J17">H6*I6/10</f>
        <v>6.49824</v>
      </c>
    </row>
    <row r="7" spans="1:10" ht="24.75" customHeight="1">
      <c r="A7" s="65">
        <v>3</v>
      </c>
      <c r="B7" s="30" t="s">
        <v>2</v>
      </c>
      <c r="C7" s="66">
        <v>31.9</v>
      </c>
      <c r="D7" s="66">
        <v>20</v>
      </c>
      <c r="E7" s="66">
        <v>75</v>
      </c>
      <c r="F7" s="66">
        <f>D7*E7/10</f>
        <v>150</v>
      </c>
      <c r="G7" s="66">
        <v>553.27</v>
      </c>
      <c r="H7" s="66">
        <v>190</v>
      </c>
      <c r="I7" s="66">
        <v>115.37</v>
      </c>
      <c r="J7" s="66">
        <f t="shared" si="0"/>
        <v>2192.0299999999997</v>
      </c>
    </row>
    <row r="8" spans="1:10" ht="24.75" customHeight="1">
      <c r="A8" s="65">
        <v>4</v>
      </c>
      <c r="B8" s="30" t="s">
        <v>3</v>
      </c>
      <c r="C8" s="66">
        <v>2.5</v>
      </c>
      <c r="D8" s="66">
        <v>1</v>
      </c>
      <c r="E8" s="66">
        <v>80</v>
      </c>
      <c r="F8" s="66">
        <f aca="true" t="shared" si="1" ref="F8:F17">D8*E8/10</f>
        <v>8</v>
      </c>
      <c r="G8" s="66">
        <v>7.56</v>
      </c>
      <c r="H8" s="66">
        <v>1.56</v>
      </c>
      <c r="I8" s="66">
        <v>95</v>
      </c>
      <c r="J8" s="66">
        <f t="shared" si="0"/>
        <v>14.820000000000002</v>
      </c>
    </row>
    <row r="9" spans="1:10" ht="24.75" customHeight="1">
      <c r="A9" s="65">
        <v>5</v>
      </c>
      <c r="B9" s="30" t="s">
        <v>4</v>
      </c>
      <c r="C9" s="66">
        <v>3.9</v>
      </c>
      <c r="D9" s="66">
        <v>1</v>
      </c>
      <c r="E9" s="66">
        <v>70</v>
      </c>
      <c r="F9" s="66">
        <f t="shared" si="1"/>
        <v>7</v>
      </c>
      <c r="G9" s="66">
        <v>69.2</v>
      </c>
      <c r="H9" s="66">
        <v>50</v>
      </c>
      <c r="I9" s="66">
        <v>110</v>
      </c>
      <c r="J9" s="66">
        <f t="shared" si="0"/>
        <v>550</v>
      </c>
    </row>
    <row r="10" spans="1:10" ht="24.75" customHeight="1">
      <c r="A10" s="65">
        <v>6</v>
      </c>
      <c r="B10" s="30" t="s">
        <v>5</v>
      </c>
      <c r="C10" s="66">
        <v>46.1</v>
      </c>
      <c r="D10" s="66">
        <v>20</v>
      </c>
      <c r="E10" s="66">
        <v>80</v>
      </c>
      <c r="F10" s="66">
        <f t="shared" si="1"/>
        <v>160</v>
      </c>
      <c r="G10" s="66">
        <v>102.41</v>
      </c>
      <c r="H10" s="66">
        <v>65</v>
      </c>
      <c r="I10" s="66">
        <v>118</v>
      </c>
      <c r="J10" s="66">
        <f t="shared" si="0"/>
        <v>767</v>
      </c>
    </row>
    <row r="11" spans="1:10" ht="24.75" customHeight="1">
      <c r="A11" s="65">
        <v>7</v>
      </c>
      <c r="B11" s="30" t="s">
        <v>6</v>
      </c>
      <c r="C11" s="66">
        <v>4.2</v>
      </c>
      <c r="D11" s="66">
        <v>2</v>
      </c>
      <c r="E11" s="66">
        <v>80</v>
      </c>
      <c r="F11" s="66">
        <f t="shared" si="1"/>
        <v>16</v>
      </c>
      <c r="G11" s="66">
        <v>80.91</v>
      </c>
      <c r="H11" s="66">
        <v>24</v>
      </c>
      <c r="I11" s="66">
        <v>106</v>
      </c>
      <c r="J11" s="66">
        <f t="shared" si="0"/>
        <v>254.4</v>
      </c>
    </row>
    <row r="12" spans="1:10" ht="24.75" customHeight="1">
      <c r="A12" s="65">
        <v>8</v>
      </c>
      <c r="B12" s="30" t="s">
        <v>7</v>
      </c>
      <c r="C12" s="66">
        <v>2.1</v>
      </c>
      <c r="D12" s="66">
        <v>0.3</v>
      </c>
      <c r="E12" s="66">
        <v>60</v>
      </c>
      <c r="F12" s="66">
        <f t="shared" si="1"/>
        <v>1.8</v>
      </c>
      <c r="G12" s="66">
        <v>14.68</v>
      </c>
      <c r="H12" s="66">
        <v>2</v>
      </c>
      <c r="I12" s="66">
        <v>124.729075</v>
      </c>
      <c r="J12" s="66">
        <f t="shared" si="0"/>
        <v>24.945815</v>
      </c>
    </row>
    <row r="13" spans="1:10" ht="24.75" customHeight="1">
      <c r="A13" s="65">
        <v>9</v>
      </c>
      <c r="B13" s="30" t="s">
        <v>8</v>
      </c>
      <c r="C13" s="66">
        <v>4</v>
      </c>
      <c r="D13" s="66">
        <v>1.3</v>
      </c>
      <c r="E13" s="66">
        <v>80</v>
      </c>
      <c r="F13" s="66">
        <f t="shared" si="1"/>
        <v>10.4</v>
      </c>
      <c r="G13" s="66">
        <v>14.882000000000001</v>
      </c>
      <c r="H13" s="66">
        <v>2.86</v>
      </c>
      <c r="I13" s="66">
        <v>123.4</v>
      </c>
      <c r="J13" s="66">
        <f t="shared" si="0"/>
        <v>35.2924</v>
      </c>
    </row>
    <row r="14" spans="1:10" ht="24.75" customHeight="1">
      <c r="A14" s="65">
        <v>10</v>
      </c>
      <c r="B14" s="30" t="s">
        <v>9</v>
      </c>
      <c r="C14" s="66">
        <v>3.2</v>
      </c>
      <c r="D14" s="66">
        <v>0.5</v>
      </c>
      <c r="E14" s="66">
        <v>75</v>
      </c>
      <c r="F14" s="66">
        <f t="shared" si="1"/>
        <v>3.75</v>
      </c>
      <c r="G14" s="66">
        <v>13.4</v>
      </c>
      <c r="H14" s="66">
        <v>10</v>
      </c>
      <c r="I14" s="66">
        <v>105</v>
      </c>
      <c r="J14" s="66">
        <f t="shared" si="0"/>
        <v>105</v>
      </c>
    </row>
    <row r="15" spans="1:10" ht="24.75" customHeight="1">
      <c r="A15" s="65">
        <v>11</v>
      </c>
      <c r="B15" s="30" t="s">
        <v>10</v>
      </c>
      <c r="C15" s="66">
        <v>7.2</v>
      </c>
      <c r="D15" s="66">
        <v>2</v>
      </c>
      <c r="E15" s="66">
        <v>70</v>
      </c>
      <c r="F15" s="66">
        <f t="shared" si="1"/>
        <v>14</v>
      </c>
      <c r="G15" s="66">
        <v>161</v>
      </c>
      <c r="H15" s="66">
        <v>20</v>
      </c>
      <c r="I15" s="66">
        <v>116.550548</v>
      </c>
      <c r="J15" s="66">
        <f t="shared" si="0"/>
        <v>233.101096</v>
      </c>
    </row>
    <row r="16" spans="1:10" ht="24.75" customHeight="1">
      <c r="A16" s="65">
        <v>12</v>
      </c>
      <c r="B16" s="30" t="s">
        <v>11</v>
      </c>
      <c r="C16" s="66">
        <v>12.2</v>
      </c>
      <c r="D16" s="66">
        <v>5</v>
      </c>
      <c r="E16" s="66">
        <v>75</v>
      </c>
      <c r="F16" s="66">
        <f t="shared" si="1"/>
        <v>37.5</v>
      </c>
      <c r="G16" s="66">
        <v>48.6</v>
      </c>
      <c r="H16" s="66">
        <v>35</v>
      </c>
      <c r="I16" s="66">
        <v>110</v>
      </c>
      <c r="J16" s="66">
        <f t="shared" si="0"/>
        <v>385</v>
      </c>
    </row>
    <row r="17" spans="1:10" ht="24.75" customHeight="1">
      <c r="A17" s="65">
        <v>13</v>
      </c>
      <c r="B17" s="30" t="s">
        <v>12</v>
      </c>
      <c r="C17" s="66">
        <v>0.2</v>
      </c>
      <c r="D17" s="66">
        <v>0</v>
      </c>
      <c r="E17" s="66">
        <v>0</v>
      </c>
      <c r="F17" s="66">
        <f t="shared" si="1"/>
        <v>0</v>
      </c>
      <c r="G17" s="66">
        <v>20</v>
      </c>
      <c r="H17" s="66">
        <v>13</v>
      </c>
      <c r="I17" s="66">
        <v>98.5</v>
      </c>
      <c r="J17" s="66">
        <f t="shared" si="0"/>
        <v>128.05</v>
      </c>
    </row>
    <row r="18" spans="1:10" ht="24.75" customHeight="1">
      <c r="A18" s="106" t="s">
        <v>13</v>
      </c>
      <c r="B18" s="106"/>
      <c r="C18" s="41">
        <f>SUM(C5:C17)</f>
        <v>119.9</v>
      </c>
      <c r="D18" s="41">
        <f>SUM(D5:D17)</f>
        <v>53.39999999999999</v>
      </c>
      <c r="E18" s="41">
        <f>F18/D18*10</f>
        <v>76.82584269662922</v>
      </c>
      <c r="F18" s="41">
        <f>SUM(F5:F17)</f>
        <v>410.25</v>
      </c>
      <c r="G18" s="41">
        <f>SUM(G5:G17)</f>
        <v>1099.9539999999997</v>
      </c>
      <c r="H18" s="41">
        <f>SUM(H5:H17)</f>
        <v>420.39200000000005</v>
      </c>
      <c r="I18" s="41">
        <f>SUM(I5:I17)/13</f>
        <v>109.05766330769231</v>
      </c>
      <c r="J18" s="41">
        <f>SUM(J5:J17)</f>
        <v>4758.192551</v>
      </c>
    </row>
  </sheetData>
  <sheetProtection/>
  <mergeCells count="7">
    <mergeCell ref="A1:J1"/>
    <mergeCell ref="A18:B18"/>
    <mergeCell ref="B3:B4"/>
    <mergeCell ref="C3:F3"/>
    <mergeCell ref="G3:J3"/>
    <mergeCell ref="A3:A4"/>
    <mergeCell ref="A2:J2"/>
  </mergeCells>
  <printOptions horizontalCentered="1"/>
  <pageMargins left="0.4330708661417323" right="0.35433070866141736" top="0.95" bottom="0.58" header="0.31496062992125984" footer="0.69"/>
  <pageSetup horizontalDpi="600" verticalDpi="600" orientation="portrait" paperSize="9" r:id="rId1"/>
  <headerFooter>
    <oddFooter>&amp;R&amp;"Times New Roman,nghiêng"&amp;9PL II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.7109375" style="9" customWidth="1"/>
    <col min="2" max="2" width="25.7109375" style="48" customWidth="1"/>
    <col min="3" max="3" width="19.7109375" style="9" customWidth="1"/>
    <col min="4" max="4" width="14.140625" style="48" customWidth="1"/>
    <col min="5" max="5" width="11.7109375" style="48" customWidth="1"/>
    <col min="6" max="6" width="8.57421875" style="100" customWidth="1"/>
    <col min="7" max="7" width="14.140625" style="48" customWidth="1"/>
    <col min="8" max="16384" width="9.140625" style="48" customWidth="1"/>
  </cols>
  <sheetData>
    <row r="1" spans="1:7" ht="48" customHeight="1">
      <c r="A1" s="108" t="s">
        <v>223</v>
      </c>
      <c r="B1" s="109"/>
      <c r="C1" s="109"/>
      <c r="D1" s="109"/>
      <c r="E1" s="109"/>
      <c r="F1" s="109"/>
      <c r="G1" s="109"/>
    </row>
    <row r="2" spans="1:7" ht="46.5" customHeight="1">
      <c r="A2" s="105" t="s">
        <v>250</v>
      </c>
      <c r="B2" s="114"/>
      <c r="C2" s="114"/>
      <c r="D2" s="114"/>
      <c r="E2" s="114"/>
      <c r="F2" s="114"/>
      <c r="G2" s="114"/>
    </row>
    <row r="3" spans="1:7" ht="30.75" customHeight="1">
      <c r="A3" s="106" t="s">
        <v>37</v>
      </c>
      <c r="B3" s="106" t="s">
        <v>121</v>
      </c>
      <c r="C3" s="106" t="s">
        <v>122</v>
      </c>
      <c r="D3" s="106"/>
      <c r="E3" s="106"/>
      <c r="F3" s="113" t="s">
        <v>126</v>
      </c>
      <c r="G3" s="106" t="s">
        <v>241</v>
      </c>
    </row>
    <row r="4" spans="1:7" ht="30.75" customHeight="1">
      <c r="A4" s="106"/>
      <c r="B4" s="106"/>
      <c r="C4" s="29" t="s">
        <v>123</v>
      </c>
      <c r="D4" s="29" t="s">
        <v>124</v>
      </c>
      <c r="E4" s="29" t="s">
        <v>125</v>
      </c>
      <c r="F4" s="113"/>
      <c r="G4" s="106"/>
    </row>
    <row r="5" spans="1:7" ht="19.5" customHeight="1">
      <c r="A5" s="65">
        <v>1</v>
      </c>
      <c r="B5" s="71" t="s">
        <v>160</v>
      </c>
      <c r="C5" s="65">
        <v>15</v>
      </c>
      <c r="D5" s="110" t="s">
        <v>75</v>
      </c>
      <c r="E5" s="110" t="s">
        <v>195</v>
      </c>
      <c r="F5" s="68">
        <v>0.67</v>
      </c>
      <c r="G5" s="65">
        <v>280</v>
      </c>
    </row>
    <row r="6" spans="1:7" ht="19.5" customHeight="1">
      <c r="A6" s="65">
        <v>2</v>
      </c>
      <c r="B6" s="71" t="s">
        <v>161</v>
      </c>
      <c r="C6" s="65">
        <v>2</v>
      </c>
      <c r="D6" s="111"/>
      <c r="E6" s="111"/>
      <c r="F6" s="68">
        <v>0.5</v>
      </c>
      <c r="G6" s="65">
        <v>280</v>
      </c>
    </row>
    <row r="7" spans="1:7" ht="19.5" customHeight="1">
      <c r="A7" s="65">
        <v>3</v>
      </c>
      <c r="B7" s="71" t="s">
        <v>172</v>
      </c>
      <c r="C7" s="65">
        <v>2</v>
      </c>
      <c r="D7" s="111"/>
      <c r="E7" s="111"/>
      <c r="F7" s="68">
        <v>0.6</v>
      </c>
      <c r="G7" s="65">
        <v>200</v>
      </c>
    </row>
    <row r="8" spans="1:7" ht="19.5" customHeight="1">
      <c r="A8" s="65">
        <v>4</v>
      </c>
      <c r="B8" s="71" t="s">
        <v>162</v>
      </c>
      <c r="C8" s="65">
        <v>15</v>
      </c>
      <c r="D8" s="111"/>
      <c r="E8" s="111"/>
      <c r="F8" s="68">
        <v>0.7</v>
      </c>
      <c r="G8" s="65">
        <v>250</v>
      </c>
    </row>
    <row r="9" spans="1:7" ht="19.5" customHeight="1">
      <c r="A9" s="65">
        <v>5</v>
      </c>
      <c r="B9" s="71" t="s">
        <v>163</v>
      </c>
      <c r="C9" s="65">
        <v>15</v>
      </c>
      <c r="D9" s="111"/>
      <c r="E9" s="111"/>
      <c r="F9" s="68">
        <v>0.6</v>
      </c>
      <c r="G9" s="65">
        <v>220</v>
      </c>
    </row>
    <row r="10" spans="1:7" ht="19.5" customHeight="1">
      <c r="A10" s="65">
        <v>6</v>
      </c>
      <c r="B10" s="71" t="s">
        <v>164</v>
      </c>
      <c r="C10" s="65">
        <v>15</v>
      </c>
      <c r="D10" s="111"/>
      <c r="E10" s="111"/>
      <c r="F10" s="68">
        <v>0.57</v>
      </c>
      <c r="G10" s="65">
        <v>220</v>
      </c>
    </row>
    <row r="11" spans="1:7" ht="19.5" customHeight="1">
      <c r="A11" s="65">
        <v>7</v>
      </c>
      <c r="B11" s="71" t="s">
        <v>165</v>
      </c>
      <c r="C11" s="65">
        <v>15</v>
      </c>
      <c r="D11" s="111"/>
      <c r="E11" s="111"/>
      <c r="F11" s="68">
        <v>0.6</v>
      </c>
      <c r="G11" s="65">
        <v>220</v>
      </c>
    </row>
    <row r="12" spans="1:7" ht="19.5" customHeight="1">
      <c r="A12" s="65">
        <v>8</v>
      </c>
      <c r="B12" s="71" t="s">
        <v>166</v>
      </c>
      <c r="C12" s="65">
        <v>6</v>
      </c>
      <c r="D12" s="111"/>
      <c r="E12" s="111"/>
      <c r="F12" s="68">
        <v>0.73</v>
      </c>
      <c r="G12" s="65">
        <v>220</v>
      </c>
    </row>
    <row r="13" spans="1:7" ht="19.5" customHeight="1">
      <c r="A13" s="65">
        <v>9</v>
      </c>
      <c r="B13" s="71" t="s">
        <v>167</v>
      </c>
      <c r="C13" s="65">
        <v>15</v>
      </c>
      <c r="D13" s="112"/>
      <c r="E13" s="111"/>
      <c r="F13" s="68">
        <v>0.4</v>
      </c>
      <c r="G13" s="65">
        <v>200</v>
      </c>
    </row>
    <row r="14" spans="1:7" ht="19.5" customHeight="1">
      <c r="A14" s="65">
        <v>10</v>
      </c>
      <c r="B14" s="71" t="s">
        <v>168</v>
      </c>
      <c r="C14" s="65">
        <v>3</v>
      </c>
      <c r="D14" s="110" t="s">
        <v>53</v>
      </c>
      <c r="E14" s="111"/>
      <c r="F14" s="68">
        <v>0.4</v>
      </c>
      <c r="G14" s="65">
        <v>200</v>
      </c>
    </row>
    <row r="15" spans="1:7" ht="19.5" customHeight="1">
      <c r="A15" s="65">
        <v>11</v>
      </c>
      <c r="B15" s="71" t="s">
        <v>169</v>
      </c>
      <c r="C15" s="65">
        <v>7</v>
      </c>
      <c r="D15" s="111"/>
      <c r="E15" s="111"/>
      <c r="F15" s="68">
        <v>0.5</v>
      </c>
      <c r="G15" s="65">
        <v>200</v>
      </c>
    </row>
    <row r="16" spans="1:7" ht="19.5" customHeight="1">
      <c r="A16" s="65">
        <v>12</v>
      </c>
      <c r="B16" s="71" t="s">
        <v>170</v>
      </c>
      <c r="C16" s="65">
        <v>7</v>
      </c>
      <c r="D16" s="111"/>
      <c r="E16" s="111"/>
      <c r="F16" s="68">
        <v>0.5</v>
      </c>
      <c r="G16" s="65">
        <v>200</v>
      </c>
    </row>
    <row r="17" spans="1:7" ht="19.5" customHeight="1">
      <c r="A17" s="65">
        <v>13</v>
      </c>
      <c r="B17" s="71" t="s">
        <v>171</v>
      </c>
      <c r="C17" s="65">
        <v>3</v>
      </c>
      <c r="D17" s="112"/>
      <c r="E17" s="111"/>
      <c r="F17" s="68">
        <v>0.4</v>
      </c>
      <c r="G17" s="65">
        <v>200</v>
      </c>
    </row>
    <row r="18" spans="1:7" ht="19.5" customHeight="1">
      <c r="A18" s="65">
        <v>14</v>
      </c>
      <c r="B18" s="71" t="s">
        <v>173</v>
      </c>
      <c r="C18" s="65">
        <v>1</v>
      </c>
      <c r="D18" s="110" t="s">
        <v>77</v>
      </c>
      <c r="E18" s="111"/>
      <c r="F18" s="68">
        <v>0.5</v>
      </c>
      <c r="G18" s="65">
        <v>150</v>
      </c>
    </row>
    <row r="19" spans="1:7" ht="19.5" customHeight="1">
      <c r="A19" s="65">
        <v>15</v>
      </c>
      <c r="B19" s="71" t="s">
        <v>174</v>
      </c>
      <c r="C19" s="65">
        <v>2</v>
      </c>
      <c r="D19" s="112"/>
      <c r="E19" s="111"/>
      <c r="F19" s="68">
        <v>0.9</v>
      </c>
      <c r="G19" s="65">
        <v>150</v>
      </c>
    </row>
    <row r="20" spans="1:7" ht="19.5" customHeight="1">
      <c r="A20" s="65">
        <v>16</v>
      </c>
      <c r="B20" s="71" t="s">
        <v>175</v>
      </c>
      <c r="C20" s="65">
        <v>4</v>
      </c>
      <c r="D20" s="30" t="s">
        <v>51</v>
      </c>
      <c r="E20" s="111"/>
      <c r="F20" s="68">
        <v>0.8</v>
      </c>
      <c r="G20" s="65">
        <v>230</v>
      </c>
    </row>
    <row r="21" spans="1:7" ht="19.5" customHeight="1">
      <c r="A21" s="65">
        <v>17</v>
      </c>
      <c r="B21" s="71" t="s">
        <v>176</v>
      </c>
      <c r="C21" s="65">
        <v>2</v>
      </c>
      <c r="D21" s="110" t="s">
        <v>58</v>
      </c>
      <c r="E21" s="111"/>
      <c r="F21" s="68">
        <v>0.25</v>
      </c>
      <c r="G21" s="65">
        <v>150</v>
      </c>
    </row>
    <row r="22" spans="1:7" ht="19.5" customHeight="1">
      <c r="A22" s="65">
        <v>18</v>
      </c>
      <c r="B22" s="71" t="s">
        <v>177</v>
      </c>
      <c r="C22" s="65">
        <v>2</v>
      </c>
      <c r="D22" s="111"/>
      <c r="E22" s="111"/>
      <c r="F22" s="68">
        <v>0.25</v>
      </c>
      <c r="G22" s="65">
        <v>150</v>
      </c>
    </row>
    <row r="23" spans="1:7" ht="19.5" customHeight="1">
      <c r="A23" s="65">
        <v>19</v>
      </c>
      <c r="B23" s="71" t="s">
        <v>178</v>
      </c>
      <c r="C23" s="65">
        <v>2</v>
      </c>
      <c r="D23" s="111"/>
      <c r="E23" s="111"/>
      <c r="F23" s="68">
        <v>0.2</v>
      </c>
      <c r="G23" s="65">
        <v>150</v>
      </c>
    </row>
    <row r="24" spans="1:7" ht="19.5" customHeight="1">
      <c r="A24" s="65">
        <v>20</v>
      </c>
      <c r="B24" s="71" t="s">
        <v>179</v>
      </c>
      <c r="C24" s="65">
        <v>2</v>
      </c>
      <c r="D24" s="111"/>
      <c r="E24" s="111"/>
      <c r="F24" s="68">
        <v>0.2</v>
      </c>
      <c r="G24" s="65">
        <v>150</v>
      </c>
    </row>
    <row r="25" spans="1:7" ht="19.5" customHeight="1">
      <c r="A25" s="65">
        <v>21</v>
      </c>
      <c r="B25" s="71" t="s">
        <v>180</v>
      </c>
      <c r="C25" s="65" t="s">
        <v>196</v>
      </c>
      <c r="D25" s="111"/>
      <c r="E25" s="111"/>
      <c r="F25" s="68">
        <v>0.2</v>
      </c>
      <c r="G25" s="65">
        <v>150</v>
      </c>
    </row>
    <row r="26" spans="1:7" ht="19.5" customHeight="1">
      <c r="A26" s="65">
        <v>22</v>
      </c>
      <c r="B26" s="71" t="s">
        <v>181</v>
      </c>
      <c r="C26" s="65" t="s">
        <v>197</v>
      </c>
      <c r="D26" s="112"/>
      <c r="E26" s="111"/>
      <c r="F26" s="68">
        <v>0.25</v>
      </c>
      <c r="G26" s="65">
        <v>130</v>
      </c>
    </row>
    <row r="27" spans="1:7" ht="19.5" customHeight="1">
      <c r="A27" s="65">
        <v>23</v>
      </c>
      <c r="B27" s="71" t="s">
        <v>182</v>
      </c>
      <c r="C27" s="65">
        <v>3</v>
      </c>
      <c r="D27" s="110" t="s">
        <v>79</v>
      </c>
      <c r="E27" s="111"/>
      <c r="F27" s="68">
        <v>1</v>
      </c>
      <c r="G27" s="65">
        <v>120</v>
      </c>
    </row>
    <row r="28" spans="1:7" ht="19.5" customHeight="1">
      <c r="A28" s="65">
        <v>24</v>
      </c>
      <c r="B28" s="71" t="s">
        <v>183</v>
      </c>
      <c r="C28" s="65">
        <v>3</v>
      </c>
      <c r="D28" s="111"/>
      <c r="E28" s="111"/>
      <c r="F28" s="68">
        <v>0.9</v>
      </c>
      <c r="G28" s="65">
        <v>120</v>
      </c>
    </row>
    <row r="29" spans="1:7" ht="19.5" customHeight="1">
      <c r="A29" s="65">
        <v>25</v>
      </c>
      <c r="B29" s="71" t="s">
        <v>184</v>
      </c>
      <c r="C29" s="65">
        <v>2</v>
      </c>
      <c r="D29" s="112"/>
      <c r="E29" s="111"/>
      <c r="F29" s="68">
        <v>1.2</v>
      </c>
      <c r="G29" s="65">
        <v>120</v>
      </c>
    </row>
    <row r="30" spans="1:7" ht="19.5" customHeight="1">
      <c r="A30" s="65">
        <v>26</v>
      </c>
      <c r="B30" s="71" t="s">
        <v>185</v>
      </c>
      <c r="C30" s="65">
        <v>11</v>
      </c>
      <c r="D30" s="110" t="s">
        <v>57</v>
      </c>
      <c r="E30" s="111"/>
      <c r="F30" s="68">
        <v>0.7</v>
      </c>
      <c r="G30" s="65">
        <v>230</v>
      </c>
    </row>
    <row r="31" spans="1:7" ht="19.5" customHeight="1">
      <c r="A31" s="65">
        <v>27</v>
      </c>
      <c r="B31" s="71" t="s">
        <v>186</v>
      </c>
      <c r="C31" s="65">
        <v>7</v>
      </c>
      <c r="D31" s="111"/>
      <c r="E31" s="111"/>
      <c r="F31" s="68">
        <v>0.7</v>
      </c>
      <c r="G31" s="65">
        <v>170</v>
      </c>
    </row>
    <row r="32" spans="1:7" ht="19.5" customHeight="1">
      <c r="A32" s="65">
        <v>28</v>
      </c>
      <c r="B32" s="71" t="s">
        <v>187</v>
      </c>
      <c r="C32" s="65">
        <v>8</v>
      </c>
      <c r="D32" s="112"/>
      <c r="E32" s="111"/>
      <c r="F32" s="68">
        <v>0.6</v>
      </c>
      <c r="G32" s="65">
        <v>150</v>
      </c>
    </row>
    <row r="33" spans="1:7" ht="19.5" customHeight="1">
      <c r="A33" s="65">
        <v>29</v>
      </c>
      <c r="B33" s="71" t="s">
        <v>188</v>
      </c>
      <c r="C33" s="65" t="s">
        <v>191</v>
      </c>
      <c r="D33" s="110" t="s">
        <v>54</v>
      </c>
      <c r="E33" s="111"/>
      <c r="F33" s="68">
        <v>0.5</v>
      </c>
      <c r="G33" s="65">
        <v>200</v>
      </c>
    </row>
    <row r="34" spans="1:7" ht="19.5" customHeight="1">
      <c r="A34" s="65">
        <v>30</v>
      </c>
      <c r="B34" s="71" t="s">
        <v>189</v>
      </c>
      <c r="C34" s="65" t="s">
        <v>191</v>
      </c>
      <c r="D34" s="111"/>
      <c r="E34" s="111"/>
      <c r="F34" s="68">
        <v>0.5</v>
      </c>
      <c r="G34" s="65">
        <v>220</v>
      </c>
    </row>
    <row r="35" spans="1:7" ht="22.5" customHeight="1">
      <c r="A35" s="65">
        <v>31</v>
      </c>
      <c r="B35" s="71" t="s">
        <v>190</v>
      </c>
      <c r="C35" s="65" t="s">
        <v>191</v>
      </c>
      <c r="D35" s="111"/>
      <c r="E35" s="111"/>
      <c r="F35" s="68">
        <v>0.5</v>
      </c>
      <c r="G35" s="65">
        <v>160</v>
      </c>
    </row>
    <row r="36" spans="1:7" ht="22.5" customHeight="1">
      <c r="A36" s="65">
        <v>32</v>
      </c>
      <c r="B36" s="71" t="s">
        <v>193</v>
      </c>
      <c r="C36" s="30" t="s">
        <v>192</v>
      </c>
      <c r="D36" s="112"/>
      <c r="E36" s="111"/>
      <c r="F36" s="68">
        <v>0.6</v>
      </c>
      <c r="G36" s="65">
        <v>170</v>
      </c>
    </row>
    <row r="37" spans="1:7" ht="21" customHeight="1">
      <c r="A37" s="65">
        <v>33</v>
      </c>
      <c r="B37" s="71" t="s">
        <v>194</v>
      </c>
      <c r="C37" s="65">
        <v>5</v>
      </c>
      <c r="D37" s="30" t="s">
        <v>74</v>
      </c>
      <c r="E37" s="112"/>
      <c r="F37" s="68">
        <v>0.5</v>
      </c>
      <c r="G37" s="65">
        <v>150</v>
      </c>
    </row>
    <row r="38" spans="1:7" ht="19.5" customHeight="1">
      <c r="A38" s="65">
        <v>34</v>
      </c>
      <c r="B38" s="71" t="s">
        <v>127</v>
      </c>
      <c r="C38" s="65">
        <v>15</v>
      </c>
      <c r="D38" s="110" t="s">
        <v>132</v>
      </c>
      <c r="E38" s="110" t="s">
        <v>10</v>
      </c>
      <c r="F38" s="68">
        <v>0.5</v>
      </c>
      <c r="G38" s="65">
        <v>186</v>
      </c>
    </row>
    <row r="39" spans="1:7" ht="19.5" customHeight="1">
      <c r="A39" s="65">
        <v>35</v>
      </c>
      <c r="B39" s="71" t="s">
        <v>128</v>
      </c>
      <c r="C39" s="65">
        <v>15</v>
      </c>
      <c r="D39" s="111"/>
      <c r="E39" s="111"/>
      <c r="F39" s="68">
        <v>0.54</v>
      </c>
      <c r="G39" s="65">
        <v>62</v>
      </c>
    </row>
    <row r="40" spans="1:7" ht="19.5" customHeight="1">
      <c r="A40" s="65">
        <v>36</v>
      </c>
      <c r="B40" s="71" t="s">
        <v>129</v>
      </c>
      <c r="C40" s="65">
        <v>15</v>
      </c>
      <c r="D40" s="111"/>
      <c r="E40" s="111"/>
      <c r="F40" s="68">
        <v>1</v>
      </c>
      <c r="G40" s="65">
        <v>80</v>
      </c>
    </row>
    <row r="41" spans="1:7" ht="19.5" customHeight="1">
      <c r="A41" s="65">
        <v>37</v>
      </c>
      <c r="B41" s="71" t="s">
        <v>130</v>
      </c>
      <c r="C41" s="65" t="s">
        <v>131</v>
      </c>
      <c r="D41" s="112"/>
      <c r="E41" s="112"/>
      <c r="F41" s="68">
        <v>2</v>
      </c>
      <c r="G41" s="65">
        <v>200</v>
      </c>
    </row>
    <row r="42" spans="1:7" ht="19.5" customHeight="1">
      <c r="A42" s="65">
        <v>38</v>
      </c>
      <c r="B42" s="71" t="s">
        <v>133</v>
      </c>
      <c r="C42" s="65">
        <v>4</v>
      </c>
      <c r="D42" s="30" t="s">
        <v>134</v>
      </c>
      <c r="E42" s="30" t="s">
        <v>11</v>
      </c>
      <c r="F42" s="68">
        <v>1</v>
      </c>
      <c r="G42" s="65">
        <v>180</v>
      </c>
    </row>
    <row r="43" spans="1:7" ht="19.5" customHeight="1">
      <c r="A43" s="65">
        <v>39</v>
      </c>
      <c r="B43" s="71" t="s">
        <v>135</v>
      </c>
      <c r="C43" s="65">
        <v>9</v>
      </c>
      <c r="D43" s="30" t="s">
        <v>136</v>
      </c>
      <c r="E43" s="110" t="s">
        <v>8</v>
      </c>
      <c r="F43" s="68">
        <v>0.5</v>
      </c>
      <c r="G43" s="65"/>
    </row>
    <row r="44" spans="1:7" ht="19.5" customHeight="1">
      <c r="A44" s="65">
        <v>40</v>
      </c>
      <c r="B44" s="71" t="s">
        <v>137</v>
      </c>
      <c r="C44" s="65">
        <v>7</v>
      </c>
      <c r="D44" s="110" t="s">
        <v>138</v>
      </c>
      <c r="E44" s="111"/>
      <c r="F44" s="68">
        <v>1.5</v>
      </c>
      <c r="G44" s="65"/>
    </row>
    <row r="45" spans="1:7" ht="19.5" customHeight="1">
      <c r="A45" s="65">
        <v>41</v>
      </c>
      <c r="B45" s="71" t="s">
        <v>139</v>
      </c>
      <c r="C45" s="65">
        <v>1</v>
      </c>
      <c r="D45" s="112"/>
      <c r="E45" s="112"/>
      <c r="F45" s="68">
        <v>2</v>
      </c>
      <c r="G45" s="65"/>
    </row>
    <row r="46" spans="1:7" ht="19.5" customHeight="1">
      <c r="A46" s="65">
        <v>42</v>
      </c>
      <c r="B46" s="71" t="s">
        <v>140</v>
      </c>
      <c r="C46" s="65">
        <v>5</v>
      </c>
      <c r="D46" s="110" t="s">
        <v>141</v>
      </c>
      <c r="E46" s="110" t="s">
        <v>4</v>
      </c>
      <c r="F46" s="68">
        <v>0.5</v>
      </c>
      <c r="G46" s="65">
        <v>50</v>
      </c>
    </row>
    <row r="47" spans="1:7" ht="19.5" customHeight="1">
      <c r="A47" s="65">
        <v>43</v>
      </c>
      <c r="B47" s="71" t="s">
        <v>142</v>
      </c>
      <c r="C47" s="65">
        <v>3</v>
      </c>
      <c r="D47" s="112"/>
      <c r="E47" s="111"/>
      <c r="F47" s="68">
        <v>0.5</v>
      </c>
      <c r="G47" s="65">
        <v>50</v>
      </c>
    </row>
    <row r="48" spans="1:7" ht="19.5" customHeight="1">
      <c r="A48" s="65">
        <v>44</v>
      </c>
      <c r="B48" s="71" t="s">
        <v>143</v>
      </c>
      <c r="C48" s="65">
        <v>5</v>
      </c>
      <c r="D48" s="30" t="s">
        <v>144</v>
      </c>
      <c r="E48" s="111"/>
      <c r="F48" s="68">
        <v>0.5</v>
      </c>
      <c r="G48" s="65">
        <v>50</v>
      </c>
    </row>
    <row r="49" spans="1:7" ht="19.5" customHeight="1">
      <c r="A49" s="65">
        <v>45</v>
      </c>
      <c r="B49" s="71" t="s">
        <v>145</v>
      </c>
      <c r="C49" s="65">
        <v>6</v>
      </c>
      <c r="D49" s="30" t="s">
        <v>146</v>
      </c>
      <c r="E49" s="111"/>
      <c r="F49" s="68">
        <v>0.5</v>
      </c>
      <c r="G49" s="65">
        <v>50</v>
      </c>
    </row>
    <row r="50" spans="1:7" ht="19.5" customHeight="1">
      <c r="A50" s="65">
        <v>46</v>
      </c>
      <c r="B50" s="71" t="s">
        <v>147</v>
      </c>
      <c r="C50" s="65">
        <v>2</v>
      </c>
      <c r="D50" s="30" t="s">
        <v>146</v>
      </c>
      <c r="E50" s="112"/>
      <c r="F50" s="68">
        <v>1.5</v>
      </c>
      <c r="G50" s="65">
        <v>160</v>
      </c>
    </row>
    <row r="51" spans="1:7" ht="19.5" customHeight="1">
      <c r="A51" s="65">
        <v>47</v>
      </c>
      <c r="B51" s="71" t="s">
        <v>148</v>
      </c>
      <c r="C51" s="65">
        <v>5</v>
      </c>
      <c r="D51" s="30" t="s">
        <v>149</v>
      </c>
      <c r="E51" s="110" t="s">
        <v>5</v>
      </c>
      <c r="F51" s="68">
        <v>0.8</v>
      </c>
      <c r="G51" s="65">
        <v>110</v>
      </c>
    </row>
    <row r="52" spans="1:7" ht="19.5" customHeight="1">
      <c r="A52" s="65">
        <v>48</v>
      </c>
      <c r="B52" s="71" t="s">
        <v>150</v>
      </c>
      <c r="C52" s="65">
        <v>2</v>
      </c>
      <c r="D52" s="30" t="s">
        <v>151</v>
      </c>
      <c r="E52" s="112"/>
      <c r="F52" s="68">
        <v>1</v>
      </c>
      <c r="G52" s="65">
        <v>300</v>
      </c>
    </row>
    <row r="53" spans="1:7" ht="19.5" customHeight="1">
      <c r="A53" s="65">
        <v>49</v>
      </c>
      <c r="B53" s="71" t="s">
        <v>152</v>
      </c>
      <c r="C53" s="65">
        <v>3</v>
      </c>
      <c r="D53" s="30" t="s">
        <v>153</v>
      </c>
      <c r="E53" s="110" t="s">
        <v>6</v>
      </c>
      <c r="F53" s="68">
        <v>1</v>
      </c>
      <c r="G53" s="65">
        <v>120</v>
      </c>
    </row>
    <row r="54" spans="1:7" ht="19.5" customHeight="1">
      <c r="A54" s="65">
        <v>50</v>
      </c>
      <c r="B54" s="71" t="s">
        <v>154</v>
      </c>
      <c r="C54" s="65" t="s">
        <v>155</v>
      </c>
      <c r="D54" s="30" t="s">
        <v>156</v>
      </c>
      <c r="E54" s="111"/>
      <c r="F54" s="68">
        <v>0.3</v>
      </c>
      <c r="G54" s="65">
        <v>100</v>
      </c>
    </row>
    <row r="55" spans="1:7" ht="19.5" customHeight="1">
      <c r="A55" s="65">
        <v>51</v>
      </c>
      <c r="B55" s="71" t="s">
        <v>157</v>
      </c>
      <c r="C55" s="65" t="s">
        <v>158</v>
      </c>
      <c r="D55" s="30" t="s">
        <v>159</v>
      </c>
      <c r="E55" s="112"/>
      <c r="F55" s="68">
        <v>0.4</v>
      </c>
      <c r="G55" s="65">
        <v>80</v>
      </c>
    </row>
    <row r="56" spans="1:7" ht="19.5" customHeight="1">
      <c r="A56" s="65">
        <v>52</v>
      </c>
      <c r="B56" s="71" t="s">
        <v>198</v>
      </c>
      <c r="C56" s="65">
        <v>7</v>
      </c>
      <c r="D56" s="30" t="s">
        <v>199</v>
      </c>
      <c r="E56" s="117" t="s">
        <v>12</v>
      </c>
      <c r="F56" s="68">
        <v>1</v>
      </c>
      <c r="G56" s="65">
        <v>60</v>
      </c>
    </row>
    <row r="57" spans="1:7" ht="19.5" customHeight="1">
      <c r="A57" s="65">
        <v>53</v>
      </c>
      <c r="B57" s="71" t="s">
        <v>200</v>
      </c>
      <c r="C57" s="65">
        <v>1</v>
      </c>
      <c r="D57" s="30" t="s">
        <v>201</v>
      </c>
      <c r="E57" s="117"/>
      <c r="F57" s="68">
        <v>2</v>
      </c>
      <c r="G57" s="65">
        <v>100</v>
      </c>
    </row>
    <row r="58" spans="1:7" ht="19.5" customHeight="1">
      <c r="A58" s="65">
        <v>54</v>
      </c>
      <c r="B58" s="71" t="s">
        <v>202</v>
      </c>
      <c r="C58" s="65" t="s">
        <v>203</v>
      </c>
      <c r="D58" s="30" t="s">
        <v>204</v>
      </c>
      <c r="E58" s="117"/>
      <c r="F58" s="68">
        <v>0.5</v>
      </c>
      <c r="G58" s="65"/>
    </row>
    <row r="59" spans="1:10" s="55" customFormat="1" ht="20.25" customHeight="1">
      <c r="A59" s="115" t="s">
        <v>205</v>
      </c>
      <c r="B59" s="116"/>
      <c r="C59" s="70"/>
      <c r="D59" s="96"/>
      <c r="E59" s="96"/>
      <c r="F59" s="69">
        <f>SUM(F5:F58)</f>
        <v>37.959999999999994</v>
      </c>
      <c r="G59" s="70">
        <f>SUM(G5:G57)</f>
        <v>8048</v>
      </c>
      <c r="J59" s="97"/>
    </row>
    <row r="60" spans="1:7" ht="15.75">
      <c r="A60" s="63"/>
      <c r="B60" s="98"/>
      <c r="C60" s="63"/>
      <c r="D60" s="98"/>
      <c r="E60" s="98"/>
      <c r="F60" s="99"/>
      <c r="G60" s="98"/>
    </row>
    <row r="61" spans="1:7" ht="15.75">
      <c r="A61" s="63"/>
      <c r="B61" s="98"/>
      <c r="C61" s="63"/>
      <c r="D61" s="98"/>
      <c r="E61" s="98"/>
      <c r="F61" s="99"/>
      <c r="G61" s="98"/>
    </row>
  </sheetData>
  <sheetProtection/>
  <mergeCells count="25">
    <mergeCell ref="E51:E52"/>
    <mergeCell ref="E53:E55"/>
    <mergeCell ref="E56:E58"/>
    <mergeCell ref="D30:D32"/>
    <mergeCell ref="E43:E45"/>
    <mergeCell ref="E46:E50"/>
    <mergeCell ref="E38:E41"/>
    <mergeCell ref="D27:D29"/>
    <mergeCell ref="E5:E37"/>
    <mergeCell ref="C3:E3"/>
    <mergeCell ref="B3:B4"/>
    <mergeCell ref="D5:D13"/>
    <mergeCell ref="A59:B59"/>
    <mergeCell ref="D33:D36"/>
    <mergeCell ref="D38:D41"/>
    <mergeCell ref="D44:D45"/>
    <mergeCell ref="D46:D47"/>
    <mergeCell ref="A1:G1"/>
    <mergeCell ref="D14:D17"/>
    <mergeCell ref="D18:D19"/>
    <mergeCell ref="D21:D26"/>
    <mergeCell ref="A3:A4"/>
    <mergeCell ref="G3:G4"/>
    <mergeCell ref="F3:F4"/>
    <mergeCell ref="A2:G2"/>
  </mergeCells>
  <printOptions horizontalCentered="1"/>
  <pageMargins left="0.4330708661417323" right="0.3937007874015748" top="0.8661417322834646" bottom="0.8661417322834646" header="0.31496062992125984" footer="0.5511811023622047"/>
  <pageSetup horizontalDpi="600" verticalDpi="600" orientation="portrait" paperSize="9" scale="90" r:id="rId1"/>
  <headerFooter>
    <oddFooter>&amp;R&amp;"Times New Roman,nghiêng"&amp;9PL III -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A1">
      <selection activeCell="A2" sqref="A2:Z2"/>
    </sheetView>
  </sheetViews>
  <sheetFormatPr defaultColWidth="9.140625" defaultRowHeight="12.75"/>
  <cols>
    <col min="1" max="1" width="4.140625" style="11" customWidth="1"/>
    <col min="2" max="2" width="13.28125" style="12" customWidth="1"/>
    <col min="3" max="3" width="8.7109375" style="21" customWidth="1"/>
    <col min="4" max="4" width="7.421875" style="21" customWidth="1"/>
    <col min="5" max="5" width="7.7109375" style="21" hidden="1" customWidth="1"/>
    <col min="6" max="6" width="7.7109375" style="21" customWidth="1"/>
    <col min="7" max="7" width="7.7109375" style="21" hidden="1" customWidth="1"/>
    <col min="8" max="8" width="9.00390625" style="21" customWidth="1"/>
    <col min="9" max="9" width="7.421875" style="21" customWidth="1"/>
    <col min="10" max="10" width="7.7109375" style="21" hidden="1" customWidth="1"/>
    <col min="11" max="11" width="7.421875" style="21" customWidth="1"/>
    <col min="12" max="12" width="7.7109375" style="21" hidden="1" customWidth="1"/>
    <col min="13" max="13" width="9.28125" style="21" customWidth="1"/>
    <col min="14" max="14" width="8.421875" style="21" customWidth="1"/>
    <col min="15" max="15" width="7.7109375" style="21" hidden="1" customWidth="1"/>
    <col min="16" max="16" width="7.28125" style="40" customWidth="1"/>
    <col min="17" max="17" width="7.7109375" style="21" hidden="1" customWidth="1"/>
    <col min="18" max="18" width="9.28125" style="21" customWidth="1"/>
    <col min="19" max="19" width="7.7109375" style="21" customWidth="1"/>
    <col min="20" max="20" width="7.7109375" style="21" hidden="1" customWidth="1"/>
    <col min="21" max="21" width="7.7109375" style="40" customWidth="1"/>
    <col min="22" max="22" width="7.7109375" style="21" hidden="1" customWidth="1"/>
    <col min="23" max="23" width="9.57421875" style="21" customWidth="1"/>
    <col min="24" max="24" width="7.140625" style="21" customWidth="1"/>
    <col min="25" max="25" width="7.7109375" style="21" hidden="1" customWidth="1"/>
    <col min="26" max="26" width="7.28125" style="21" customWidth="1"/>
    <col min="27" max="27" width="9.140625" style="11" hidden="1" customWidth="1"/>
    <col min="28" max="30" width="9.140625" style="11" customWidth="1"/>
    <col min="31" max="31" width="11.57421875" style="11" bestFit="1" customWidth="1"/>
    <col min="32" max="16384" width="9.140625" style="11" customWidth="1"/>
  </cols>
  <sheetData>
    <row r="1" spans="1:27" ht="39" customHeight="1">
      <c r="A1" s="118" t="s">
        <v>224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spans="1:27" ht="25.5" customHeight="1">
      <c r="A2" s="114" t="s">
        <v>249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59"/>
    </row>
    <row r="3" spans="1:27" ht="20.25" customHeight="1">
      <c r="A3" s="123" t="s">
        <v>37</v>
      </c>
      <c r="B3" s="123" t="s">
        <v>45</v>
      </c>
      <c r="C3" s="121" t="s">
        <v>20</v>
      </c>
      <c r="D3" s="121"/>
      <c r="E3" s="121"/>
      <c r="F3" s="121"/>
      <c r="G3" s="121"/>
      <c r="H3" s="121" t="s">
        <v>21</v>
      </c>
      <c r="I3" s="121"/>
      <c r="J3" s="121"/>
      <c r="K3" s="121"/>
      <c r="L3" s="46"/>
      <c r="M3" s="121" t="s">
        <v>22</v>
      </c>
      <c r="N3" s="121"/>
      <c r="O3" s="121"/>
      <c r="P3" s="121"/>
      <c r="Q3" s="46"/>
      <c r="R3" s="121" t="s">
        <v>23</v>
      </c>
      <c r="S3" s="121"/>
      <c r="T3" s="121"/>
      <c r="U3" s="121"/>
      <c r="V3" s="46"/>
      <c r="W3" s="122" t="s">
        <v>24</v>
      </c>
      <c r="X3" s="122"/>
      <c r="Y3" s="122"/>
      <c r="Z3" s="122"/>
      <c r="AA3" s="44"/>
    </row>
    <row r="4" spans="1:27" ht="51" customHeight="1">
      <c r="A4" s="123"/>
      <c r="B4" s="123"/>
      <c r="C4" s="43" t="s">
        <v>46</v>
      </c>
      <c r="D4" s="43" t="s">
        <v>43</v>
      </c>
      <c r="E4" s="43" t="s">
        <v>48</v>
      </c>
      <c r="F4" s="43" t="s">
        <v>49</v>
      </c>
      <c r="G4" s="43" t="s">
        <v>50</v>
      </c>
      <c r="H4" s="43" t="s">
        <v>216</v>
      </c>
      <c r="I4" s="43" t="s">
        <v>43</v>
      </c>
      <c r="J4" s="43" t="s">
        <v>48</v>
      </c>
      <c r="K4" s="43" t="s">
        <v>49</v>
      </c>
      <c r="L4" s="43" t="s">
        <v>50</v>
      </c>
      <c r="M4" s="43" t="s">
        <v>216</v>
      </c>
      <c r="N4" s="43" t="s">
        <v>47</v>
      </c>
      <c r="O4" s="43" t="s">
        <v>48</v>
      </c>
      <c r="P4" s="43" t="s">
        <v>49</v>
      </c>
      <c r="Q4" s="43" t="s">
        <v>50</v>
      </c>
      <c r="R4" s="43" t="s">
        <v>46</v>
      </c>
      <c r="S4" s="43" t="s">
        <v>43</v>
      </c>
      <c r="T4" s="43" t="s">
        <v>48</v>
      </c>
      <c r="U4" s="43" t="s">
        <v>49</v>
      </c>
      <c r="V4" s="43" t="s">
        <v>50</v>
      </c>
      <c r="W4" s="43" t="s">
        <v>46</v>
      </c>
      <c r="X4" s="43" t="s">
        <v>43</v>
      </c>
      <c r="Y4" s="43" t="s">
        <v>48</v>
      </c>
      <c r="Z4" s="43" t="s">
        <v>49</v>
      </c>
      <c r="AA4" s="45" t="s">
        <v>50</v>
      </c>
    </row>
    <row r="5" spans="1:27" ht="20.25" customHeight="1">
      <c r="A5" s="18">
        <v>1</v>
      </c>
      <c r="B5" s="19" t="s">
        <v>51</v>
      </c>
      <c r="C5" s="72">
        <v>50.9</v>
      </c>
      <c r="D5" s="72">
        <v>4</v>
      </c>
      <c r="E5" s="72">
        <v>26.33</v>
      </c>
      <c r="F5" s="72">
        <v>117.5</v>
      </c>
      <c r="G5" s="72">
        <f>F5*E5/10</f>
        <v>309.37749999999994</v>
      </c>
      <c r="H5" s="72">
        <v>52.9</v>
      </c>
      <c r="I5" s="72">
        <v>2</v>
      </c>
      <c r="J5" s="72">
        <v>29</v>
      </c>
      <c r="K5" s="72">
        <v>120</v>
      </c>
      <c r="L5" s="72">
        <f>K5*J5/10</f>
        <v>348</v>
      </c>
      <c r="M5" s="72">
        <f aca="true" t="shared" si="0" ref="M5:M23">H5+N5</f>
        <v>54.9</v>
      </c>
      <c r="N5" s="72">
        <v>2</v>
      </c>
      <c r="O5" s="72">
        <v>32</v>
      </c>
      <c r="P5" s="72">
        <v>120</v>
      </c>
      <c r="Q5" s="72">
        <f>P5*O5/10</f>
        <v>384</v>
      </c>
      <c r="R5" s="72">
        <f>M5+S5</f>
        <v>56.9</v>
      </c>
      <c r="S5" s="72">
        <v>2</v>
      </c>
      <c r="T5" s="72">
        <v>35</v>
      </c>
      <c r="U5" s="72">
        <v>122</v>
      </c>
      <c r="V5" s="72">
        <f>U5*T5/10</f>
        <v>427</v>
      </c>
      <c r="W5" s="73">
        <f>R5+X5</f>
        <v>56.9</v>
      </c>
      <c r="X5" s="73"/>
      <c r="Y5" s="72">
        <v>37</v>
      </c>
      <c r="Z5" s="72">
        <v>125</v>
      </c>
      <c r="AA5" s="20">
        <f>Z5*Y5/10</f>
        <v>462.5</v>
      </c>
    </row>
    <row r="6" spans="1:27" ht="20.25" customHeight="1">
      <c r="A6" s="18">
        <v>2</v>
      </c>
      <c r="B6" s="19" t="s">
        <v>73</v>
      </c>
      <c r="C6" s="72">
        <v>100.89</v>
      </c>
      <c r="D6" s="72">
        <v>15</v>
      </c>
      <c r="E6" s="72">
        <v>81.7</v>
      </c>
      <c r="F6" s="72">
        <v>119</v>
      </c>
      <c r="G6" s="72">
        <f aca="true" t="shared" si="1" ref="G6:G22">F6*E6/10</f>
        <v>972.2300000000001</v>
      </c>
      <c r="H6" s="72">
        <v>115.89</v>
      </c>
      <c r="I6" s="72">
        <v>15</v>
      </c>
      <c r="J6" s="72">
        <v>89</v>
      </c>
      <c r="K6" s="72">
        <v>120</v>
      </c>
      <c r="L6" s="72">
        <f aca="true" t="shared" si="2" ref="L6:L22">K6*J6/10</f>
        <v>1068</v>
      </c>
      <c r="M6" s="72">
        <f t="shared" si="0"/>
        <v>126.89</v>
      </c>
      <c r="N6" s="72">
        <v>11</v>
      </c>
      <c r="O6" s="72">
        <v>95</v>
      </c>
      <c r="P6" s="72">
        <v>123</v>
      </c>
      <c r="Q6" s="72">
        <f aca="true" t="shared" si="3" ref="Q6:Q22">P6*O6/10</f>
        <v>1168.5</v>
      </c>
      <c r="R6" s="72">
        <f aca="true" t="shared" si="4" ref="R6:R23">M6+S6</f>
        <v>130.89</v>
      </c>
      <c r="S6" s="72">
        <v>4</v>
      </c>
      <c r="T6" s="72">
        <v>97</v>
      </c>
      <c r="U6" s="72">
        <v>123</v>
      </c>
      <c r="V6" s="72">
        <f aca="true" t="shared" si="5" ref="V6:V22">U6*T6/10</f>
        <v>1193.1</v>
      </c>
      <c r="W6" s="73">
        <f aca="true" t="shared" si="6" ref="W6:W23">R6+X6</f>
        <v>135.89</v>
      </c>
      <c r="X6" s="73">
        <v>5</v>
      </c>
      <c r="Y6" s="72">
        <v>100</v>
      </c>
      <c r="Z6" s="72">
        <v>125</v>
      </c>
      <c r="AA6" s="20">
        <f aca="true" t="shared" si="7" ref="AA6:AA22">Z6*Y6/10</f>
        <v>1250</v>
      </c>
    </row>
    <row r="7" spans="1:27" ht="20.25" customHeight="1">
      <c r="A7" s="18">
        <v>3</v>
      </c>
      <c r="B7" s="19" t="s">
        <v>52</v>
      </c>
      <c r="C7" s="72">
        <v>63.9</v>
      </c>
      <c r="D7" s="72">
        <v>5</v>
      </c>
      <c r="E7" s="72">
        <v>45.05</v>
      </c>
      <c r="F7" s="72">
        <v>124</v>
      </c>
      <c r="G7" s="72">
        <f t="shared" si="1"/>
        <v>558.62</v>
      </c>
      <c r="H7" s="72">
        <v>66.9</v>
      </c>
      <c r="I7" s="72">
        <v>3</v>
      </c>
      <c r="J7" s="72">
        <v>49</v>
      </c>
      <c r="K7" s="72">
        <v>125</v>
      </c>
      <c r="L7" s="72">
        <f t="shared" si="2"/>
        <v>612.5</v>
      </c>
      <c r="M7" s="72">
        <f t="shared" si="0"/>
        <v>71.9</v>
      </c>
      <c r="N7" s="72">
        <v>5</v>
      </c>
      <c r="O7" s="72">
        <v>50</v>
      </c>
      <c r="P7" s="72">
        <v>127</v>
      </c>
      <c r="Q7" s="72">
        <f t="shared" si="3"/>
        <v>635</v>
      </c>
      <c r="R7" s="72">
        <f t="shared" si="4"/>
        <v>73.9</v>
      </c>
      <c r="S7" s="72">
        <v>2</v>
      </c>
      <c r="T7" s="72">
        <v>52</v>
      </c>
      <c r="U7" s="72">
        <v>127</v>
      </c>
      <c r="V7" s="72">
        <f t="shared" si="5"/>
        <v>660.4</v>
      </c>
      <c r="W7" s="73">
        <f t="shared" si="6"/>
        <v>73.9</v>
      </c>
      <c r="X7" s="73"/>
      <c r="Y7" s="72">
        <v>55</v>
      </c>
      <c r="Z7" s="72">
        <v>128</v>
      </c>
      <c r="AA7" s="20">
        <f t="shared" si="7"/>
        <v>704</v>
      </c>
    </row>
    <row r="8" spans="1:27" ht="20.25" customHeight="1">
      <c r="A8" s="18">
        <v>4</v>
      </c>
      <c r="B8" s="19" t="s">
        <v>74</v>
      </c>
      <c r="C8" s="72">
        <v>90.5</v>
      </c>
      <c r="D8" s="72">
        <v>15</v>
      </c>
      <c r="E8" s="72">
        <v>73.68</v>
      </c>
      <c r="F8" s="72">
        <v>112</v>
      </c>
      <c r="G8" s="72">
        <f t="shared" si="1"/>
        <v>825.216</v>
      </c>
      <c r="H8" s="72">
        <v>100.5</v>
      </c>
      <c r="I8" s="72">
        <v>10</v>
      </c>
      <c r="J8" s="72">
        <v>77</v>
      </c>
      <c r="K8" s="72">
        <v>125</v>
      </c>
      <c r="L8" s="72">
        <f t="shared" si="2"/>
        <v>962.5</v>
      </c>
      <c r="M8" s="72">
        <f t="shared" si="0"/>
        <v>110.5</v>
      </c>
      <c r="N8" s="72">
        <v>10</v>
      </c>
      <c r="O8" s="72">
        <v>82</v>
      </c>
      <c r="P8" s="72">
        <v>125</v>
      </c>
      <c r="Q8" s="72">
        <f t="shared" si="3"/>
        <v>1025</v>
      </c>
      <c r="R8" s="72">
        <f t="shared" si="4"/>
        <v>115.5</v>
      </c>
      <c r="S8" s="72">
        <v>5</v>
      </c>
      <c r="T8" s="72">
        <v>85</v>
      </c>
      <c r="U8" s="72">
        <v>126</v>
      </c>
      <c r="V8" s="72">
        <f t="shared" si="5"/>
        <v>1071</v>
      </c>
      <c r="W8" s="73">
        <f t="shared" si="6"/>
        <v>125.5</v>
      </c>
      <c r="X8" s="73">
        <v>10</v>
      </c>
      <c r="Y8" s="72">
        <v>88</v>
      </c>
      <c r="Z8" s="72">
        <v>127</v>
      </c>
      <c r="AA8" s="20">
        <f t="shared" si="7"/>
        <v>1117.6</v>
      </c>
    </row>
    <row r="9" spans="1:27" ht="20.25" customHeight="1">
      <c r="A9" s="18">
        <v>5</v>
      </c>
      <c r="B9" s="19" t="s">
        <v>53</v>
      </c>
      <c r="C9" s="72">
        <v>84.6</v>
      </c>
      <c r="D9" s="72">
        <v>5</v>
      </c>
      <c r="E9" s="72">
        <v>70.4</v>
      </c>
      <c r="F9" s="72">
        <v>132</v>
      </c>
      <c r="G9" s="72">
        <f t="shared" si="1"/>
        <v>929.2800000000001</v>
      </c>
      <c r="H9" s="72">
        <v>87.6</v>
      </c>
      <c r="I9" s="72">
        <v>3</v>
      </c>
      <c r="J9" s="72">
        <v>71</v>
      </c>
      <c r="K9" s="72">
        <v>133</v>
      </c>
      <c r="L9" s="72">
        <f t="shared" si="2"/>
        <v>944.3</v>
      </c>
      <c r="M9" s="72">
        <f t="shared" si="0"/>
        <v>92.6</v>
      </c>
      <c r="N9" s="72">
        <v>5</v>
      </c>
      <c r="O9" s="72">
        <v>78</v>
      </c>
      <c r="P9" s="72">
        <v>135</v>
      </c>
      <c r="Q9" s="72">
        <f t="shared" si="3"/>
        <v>1053</v>
      </c>
      <c r="R9" s="72">
        <f t="shared" si="4"/>
        <v>94.6</v>
      </c>
      <c r="S9" s="72">
        <v>2</v>
      </c>
      <c r="T9" s="72">
        <v>82</v>
      </c>
      <c r="U9" s="72">
        <v>135</v>
      </c>
      <c r="V9" s="72">
        <f t="shared" si="5"/>
        <v>1107</v>
      </c>
      <c r="W9" s="73">
        <f t="shared" si="6"/>
        <v>94.6</v>
      </c>
      <c r="X9" s="73"/>
      <c r="Y9" s="72">
        <v>85</v>
      </c>
      <c r="Z9" s="72">
        <v>135</v>
      </c>
      <c r="AA9" s="20">
        <f t="shared" si="7"/>
        <v>1147.5</v>
      </c>
    </row>
    <row r="10" spans="1:27" ht="20.25" customHeight="1">
      <c r="A10" s="18">
        <v>6</v>
      </c>
      <c r="B10" s="19" t="s">
        <v>54</v>
      </c>
      <c r="C10" s="72">
        <v>63.7</v>
      </c>
      <c r="D10" s="72">
        <v>5</v>
      </c>
      <c r="E10" s="72">
        <v>41.06</v>
      </c>
      <c r="F10" s="72">
        <v>125</v>
      </c>
      <c r="G10" s="72">
        <f t="shared" si="1"/>
        <v>513.25</v>
      </c>
      <c r="H10" s="72">
        <v>68.7</v>
      </c>
      <c r="I10" s="72">
        <v>5</v>
      </c>
      <c r="J10" s="72">
        <v>45</v>
      </c>
      <c r="K10" s="72">
        <v>127</v>
      </c>
      <c r="L10" s="72">
        <f t="shared" si="2"/>
        <v>571.5</v>
      </c>
      <c r="M10" s="72">
        <f t="shared" si="0"/>
        <v>74.7</v>
      </c>
      <c r="N10" s="72">
        <v>6</v>
      </c>
      <c r="O10" s="72">
        <v>50</v>
      </c>
      <c r="P10" s="72">
        <v>130</v>
      </c>
      <c r="Q10" s="72">
        <f t="shared" si="3"/>
        <v>650</v>
      </c>
      <c r="R10" s="72">
        <f t="shared" si="4"/>
        <v>78.7</v>
      </c>
      <c r="S10" s="72">
        <v>4</v>
      </c>
      <c r="T10" s="72">
        <v>53</v>
      </c>
      <c r="U10" s="72">
        <v>132</v>
      </c>
      <c r="V10" s="72">
        <f t="shared" si="5"/>
        <v>699.6</v>
      </c>
      <c r="W10" s="73">
        <f t="shared" si="6"/>
        <v>78.7</v>
      </c>
      <c r="X10" s="73"/>
      <c r="Y10" s="72">
        <v>55</v>
      </c>
      <c r="Z10" s="72">
        <v>135</v>
      </c>
      <c r="AA10" s="20">
        <f t="shared" si="7"/>
        <v>742.5</v>
      </c>
    </row>
    <row r="11" spans="1:27" ht="20.25" customHeight="1">
      <c r="A11" s="18">
        <v>7</v>
      </c>
      <c r="B11" s="19" t="s">
        <v>75</v>
      </c>
      <c r="C11" s="72">
        <v>173</v>
      </c>
      <c r="D11" s="72">
        <v>25</v>
      </c>
      <c r="E11" s="72">
        <v>141.32</v>
      </c>
      <c r="F11" s="72">
        <v>140</v>
      </c>
      <c r="G11" s="72">
        <f t="shared" si="1"/>
        <v>1978.48</v>
      </c>
      <c r="H11" s="72">
        <v>183</v>
      </c>
      <c r="I11" s="72">
        <v>10</v>
      </c>
      <c r="J11" s="72">
        <v>150</v>
      </c>
      <c r="K11" s="72">
        <v>140</v>
      </c>
      <c r="L11" s="72">
        <f t="shared" si="2"/>
        <v>2100</v>
      </c>
      <c r="M11" s="72">
        <f t="shared" si="0"/>
        <v>195</v>
      </c>
      <c r="N11" s="72">
        <v>12</v>
      </c>
      <c r="O11" s="72">
        <v>150</v>
      </c>
      <c r="P11" s="72">
        <v>141</v>
      </c>
      <c r="Q11" s="72">
        <f t="shared" si="3"/>
        <v>2115</v>
      </c>
      <c r="R11" s="72">
        <f t="shared" si="4"/>
        <v>202</v>
      </c>
      <c r="S11" s="72">
        <v>7</v>
      </c>
      <c r="T11" s="72">
        <v>155</v>
      </c>
      <c r="U11" s="72">
        <v>141</v>
      </c>
      <c r="V11" s="72">
        <f t="shared" si="5"/>
        <v>2185.5</v>
      </c>
      <c r="W11" s="73">
        <f t="shared" si="6"/>
        <v>213</v>
      </c>
      <c r="X11" s="73">
        <v>11</v>
      </c>
      <c r="Y11" s="72">
        <v>158</v>
      </c>
      <c r="Z11" s="72">
        <v>143</v>
      </c>
      <c r="AA11" s="20">
        <f t="shared" si="7"/>
        <v>2259.4</v>
      </c>
    </row>
    <row r="12" spans="1:27" ht="20.25" customHeight="1">
      <c r="A12" s="18">
        <v>8</v>
      </c>
      <c r="B12" s="19" t="s">
        <v>76</v>
      </c>
      <c r="C12" s="72">
        <v>49.5</v>
      </c>
      <c r="D12" s="72">
        <v>15</v>
      </c>
      <c r="E12" s="72">
        <v>26.25</v>
      </c>
      <c r="F12" s="72">
        <v>116</v>
      </c>
      <c r="G12" s="72">
        <f t="shared" si="1"/>
        <v>304.5</v>
      </c>
      <c r="H12" s="72">
        <v>57.5</v>
      </c>
      <c r="I12" s="72">
        <v>8</v>
      </c>
      <c r="J12" s="72">
        <v>29</v>
      </c>
      <c r="K12" s="72">
        <v>120</v>
      </c>
      <c r="L12" s="72">
        <f t="shared" si="2"/>
        <v>348</v>
      </c>
      <c r="M12" s="72">
        <f t="shared" si="0"/>
        <v>64.5</v>
      </c>
      <c r="N12" s="72">
        <v>7</v>
      </c>
      <c r="O12" s="72">
        <v>32</v>
      </c>
      <c r="P12" s="72">
        <v>125</v>
      </c>
      <c r="Q12" s="72">
        <f t="shared" si="3"/>
        <v>400</v>
      </c>
      <c r="R12" s="72">
        <f t="shared" si="4"/>
        <v>69.5</v>
      </c>
      <c r="S12" s="72">
        <v>5</v>
      </c>
      <c r="T12" s="72">
        <v>36</v>
      </c>
      <c r="U12" s="72">
        <v>126</v>
      </c>
      <c r="V12" s="72">
        <f t="shared" si="5"/>
        <v>453.6</v>
      </c>
      <c r="W12" s="73">
        <f t="shared" si="6"/>
        <v>74.5</v>
      </c>
      <c r="X12" s="73">
        <v>5</v>
      </c>
      <c r="Y12" s="72">
        <v>38</v>
      </c>
      <c r="Z12" s="72">
        <v>130</v>
      </c>
      <c r="AA12" s="20">
        <f t="shared" si="7"/>
        <v>494</v>
      </c>
    </row>
    <row r="13" spans="1:27" ht="20.25" customHeight="1">
      <c r="A13" s="18">
        <v>9</v>
      </c>
      <c r="B13" s="19" t="s">
        <v>77</v>
      </c>
      <c r="C13" s="72">
        <v>75.47</v>
      </c>
      <c r="D13" s="72">
        <v>15</v>
      </c>
      <c r="E13" s="72">
        <v>38.5</v>
      </c>
      <c r="F13" s="72">
        <v>125</v>
      </c>
      <c r="G13" s="72">
        <f t="shared" si="1"/>
        <v>481.25</v>
      </c>
      <c r="H13" s="72">
        <v>92.47</v>
      </c>
      <c r="I13" s="72">
        <v>17</v>
      </c>
      <c r="J13" s="72">
        <v>37</v>
      </c>
      <c r="K13" s="72">
        <v>128</v>
      </c>
      <c r="L13" s="72">
        <f t="shared" si="2"/>
        <v>473.6</v>
      </c>
      <c r="M13" s="72">
        <f t="shared" si="0"/>
        <v>105.47</v>
      </c>
      <c r="N13" s="72">
        <v>13</v>
      </c>
      <c r="O13" s="72">
        <v>44</v>
      </c>
      <c r="P13" s="72">
        <v>130</v>
      </c>
      <c r="Q13" s="72">
        <f t="shared" si="3"/>
        <v>572</v>
      </c>
      <c r="R13" s="72">
        <f t="shared" si="4"/>
        <v>110.47</v>
      </c>
      <c r="S13" s="72">
        <v>5</v>
      </c>
      <c r="T13" s="72">
        <v>47</v>
      </c>
      <c r="U13" s="72">
        <v>130</v>
      </c>
      <c r="V13" s="72">
        <f t="shared" si="5"/>
        <v>611</v>
      </c>
      <c r="W13" s="73">
        <f t="shared" si="6"/>
        <v>122.47</v>
      </c>
      <c r="X13" s="73">
        <v>12</v>
      </c>
      <c r="Y13" s="72">
        <v>50</v>
      </c>
      <c r="Z13" s="72">
        <v>130</v>
      </c>
      <c r="AA13" s="20">
        <f t="shared" si="7"/>
        <v>650</v>
      </c>
    </row>
    <row r="14" spans="1:27" ht="20.25" customHeight="1">
      <c r="A14" s="18">
        <v>10</v>
      </c>
      <c r="B14" s="19" t="s">
        <v>55</v>
      </c>
      <c r="C14" s="72">
        <v>45.38</v>
      </c>
      <c r="D14" s="72">
        <v>5</v>
      </c>
      <c r="E14" s="72">
        <v>30</v>
      </c>
      <c r="F14" s="72">
        <v>105</v>
      </c>
      <c r="G14" s="72">
        <f t="shared" si="1"/>
        <v>315</v>
      </c>
      <c r="H14" s="72">
        <v>50.38</v>
      </c>
      <c r="I14" s="72">
        <v>5</v>
      </c>
      <c r="J14" s="72">
        <v>34</v>
      </c>
      <c r="K14" s="72">
        <v>107</v>
      </c>
      <c r="L14" s="72">
        <f t="shared" si="2"/>
        <v>363.8</v>
      </c>
      <c r="M14" s="72">
        <f t="shared" si="0"/>
        <v>52.38</v>
      </c>
      <c r="N14" s="72">
        <v>2</v>
      </c>
      <c r="O14" s="72">
        <v>35</v>
      </c>
      <c r="P14" s="72">
        <v>108</v>
      </c>
      <c r="Q14" s="72">
        <f t="shared" si="3"/>
        <v>378</v>
      </c>
      <c r="R14" s="72">
        <f t="shared" si="4"/>
        <v>54.38</v>
      </c>
      <c r="S14" s="72">
        <v>2</v>
      </c>
      <c r="T14" s="72">
        <v>39</v>
      </c>
      <c r="U14" s="72">
        <v>110</v>
      </c>
      <c r="V14" s="72">
        <f t="shared" si="5"/>
        <v>429</v>
      </c>
      <c r="W14" s="73">
        <f t="shared" si="6"/>
        <v>54.38</v>
      </c>
      <c r="X14" s="73"/>
      <c r="Y14" s="72">
        <v>40</v>
      </c>
      <c r="Z14" s="72">
        <v>115</v>
      </c>
      <c r="AA14" s="20">
        <f t="shared" si="7"/>
        <v>460</v>
      </c>
    </row>
    <row r="15" spans="1:27" ht="20.25" customHeight="1">
      <c r="A15" s="18">
        <v>11</v>
      </c>
      <c r="B15" s="19" t="s">
        <v>56</v>
      </c>
      <c r="C15" s="72">
        <v>35.05</v>
      </c>
      <c r="D15" s="72">
        <v>5</v>
      </c>
      <c r="E15" s="72">
        <v>20.5</v>
      </c>
      <c r="F15" s="72">
        <v>107</v>
      </c>
      <c r="G15" s="72">
        <f t="shared" si="1"/>
        <v>219.35</v>
      </c>
      <c r="H15" s="72">
        <v>40.05</v>
      </c>
      <c r="I15" s="72">
        <v>5</v>
      </c>
      <c r="J15" s="72">
        <v>24</v>
      </c>
      <c r="K15" s="72">
        <v>110</v>
      </c>
      <c r="L15" s="72">
        <f t="shared" si="2"/>
        <v>264</v>
      </c>
      <c r="M15" s="72">
        <f t="shared" si="0"/>
        <v>47.05</v>
      </c>
      <c r="N15" s="72">
        <v>7</v>
      </c>
      <c r="O15" s="72">
        <v>28</v>
      </c>
      <c r="P15" s="72">
        <v>110</v>
      </c>
      <c r="Q15" s="72">
        <f t="shared" si="3"/>
        <v>308</v>
      </c>
      <c r="R15" s="72">
        <f t="shared" si="4"/>
        <v>51.05</v>
      </c>
      <c r="S15" s="72">
        <v>4</v>
      </c>
      <c r="T15" s="72">
        <v>31</v>
      </c>
      <c r="U15" s="72">
        <v>114</v>
      </c>
      <c r="V15" s="72">
        <f t="shared" si="5"/>
        <v>353.4</v>
      </c>
      <c r="W15" s="73">
        <f t="shared" si="6"/>
        <v>51.05</v>
      </c>
      <c r="X15" s="73"/>
      <c r="Y15" s="72">
        <v>31</v>
      </c>
      <c r="Z15" s="72">
        <v>115</v>
      </c>
      <c r="AA15" s="20">
        <f t="shared" si="7"/>
        <v>356.5</v>
      </c>
    </row>
    <row r="16" spans="1:27" ht="20.25" customHeight="1">
      <c r="A16" s="18">
        <v>12</v>
      </c>
      <c r="B16" s="19" t="s">
        <v>57</v>
      </c>
      <c r="C16" s="72">
        <v>39.35</v>
      </c>
      <c r="D16" s="72">
        <v>5</v>
      </c>
      <c r="E16" s="72">
        <v>17</v>
      </c>
      <c r="F16" s="72">
        <v>120</v>
      </c>
      <c r="G16" s="72">
        <f t="shared" si="1"/>
        <v>204</v>
      </c>
      <c r="H16" s="72">
        <v>41.35</v>
      </c>
      <c r="I16" s="72">
        <v>2</v>
      </c>
      <c r="J16" s="72">
        <v>20</v>
      </c>
      <c r="K16" s="72">
        <v>122</v>
      </c>
      <c r="L16" s="72">
        <f t="shared" si="2"/>
        <v>244</v>
      </c>
      <c r="M16" s="72">
        <f t="shared" si="0"/>
        <v>46.35</v>
      </c>
      <c r="N16" s="72">
        <v>5</v>
      </c>
      <c r="O16" s="72">
        <v>22</v>
      </c>
      <c r="P16" s="72">
        <v>123</v>
      </c>
      <c r="Q16" s="72">
        <f t="shared" si="3"/>
        <v>270.6</v>
      </c>
      <c r="R16" s="72">
        <f t="shared" si="4"/>
        <v>48.35</v>
      </c>
      <c r="S16" s="72">
        <v>2</v>
      </c>
      <c r="T16" s="72">
        <v>26</v>
      </c>
      <c r="U16" s="72">
        <v>125</v>
      </c>
      <c r="V16" s="72">
        <f t="shared" si="5"/>
        <v>325</v>
      </c>
      <c r="W16" s="73">
        <f t="shared" si="6"/>
        <v>48.35</v>
      </c>
      <c r="X16" s="73"/>
      <c r="Y16" s="72">
        <v>27</v>
      </c>
      <c r="Z16" s="72">
        <v>125</v>
      </c>
      <c r="AA16" s="20">
        <f t="shared" si="7"/>
        <v>337.5</v>
      </c>
    </row>
    <row r="17" spans="1:27" ht="20.25" customHeight="1">
      <c r="A17" s="18">
        <v>13</v>
      </c>
      <c r="B17" s="19" t="s">
        <v>58</v>
      </c>
      <c r="C17" s="72">
        <v>109.92</v>
      </c>
      <c r="D17" s="72">
        <v>5</v>
      </c>
      <c r="E17" s="72">
        <v>54.2</v>
      </c>
      <c r="F17" s="72">
        <v>127</v>
      </c>
      <c r="G17" s="72">
        <f t="shared" si="1"/>
        <v>688.34</v>
      </c>
      <c r="H17" s="72">
        <v>112.92</v>
      </c>
      <c r="I17" s="72">
        <v>3</v>
      </c>
      <c r="J17" s="72">
        <v>56</v>
      </c>
      <c r="K17" s="72">
        <v>130</v>
      </c>
      <c r="L17" s="72">
        <f t="shared" si="2"/>
        <v>728</v>
      </c>
      <c r="M17" s="72">
        <f t="shared" si="0"/>
        <v>117.92</v>
      </c>
      <c r="N17" s="72">
        <v>5</v>
      </c>
      <c r="O17" s="72">
        <v>60</v>
      </c>
      <c r="P17" s="72">
        <v>132</v>
      </c>
      <c r="Q17" s="72">
        <f t="shared" si="3"/>
        <v>792</v>
      </c>
      <c r="R17" s="72">
        <f t="shared" si="4"/>
        <v>119.92</v>
      </c>
      <c r="S17" s="72">
        <v>2</v>
      </c>
      <c r="T17" s="72">
        <v>62</v>
      </c>
      <c r="U17" s="72">
        <v>133</v>
      </c>
      <c r="V17" s="72">
        <f t="shared" si="5"/>
        <v>824.6</v>
      </c>
      <c r="W17" s="73">
        <f t="shared" si="6"/>
        <v>119.92</v>
      </c>
      <c r="X17" s="73"/>
      <c r="Y17" s="72">
        <v>64</v>
      </c>
      <c r="Z17" s="72">
        <v>135</v>
      </c>
      <c r="AA17" s="20">
        <f t="shared" si="7"/>
        <v>864</v>
      </c>
    </row>
    <row r="18" spans="1:27" ht="20.25" customHeight="1">
      <c r="A18" s="18">
        <v>14</v>
      </c>
      <c r="B18" s="19" t="s">
        <v>59</v>
      </c>
      <c r="C18" s="72">
        <v>69.24</v>
      </c>
      <c r="D18" s="72">
        <v>5</v>
      </c>
      <c r="E18" s="72">
        <v>55.5</v>
      </c>
      <c r="F18" s="72">
        <v>120</v>
      </c>
      <c r="G18" s="72">
        <f t="shared" si="1"/>
        <v>666</v>
      </c>
      <c r="H18" s="72">
        <v>79.24</v>
      </c>
      <c r="I18" s="72">
        <v>10</v>
      </c>
      <c r="J18" s="72">
        <v>57</v>
      </c>
      <c r="K18" s="72">
        <v>120</v>
      </c>
      <c r="L18" s="72">
        <f t="shared" si="2"/>
        <v>684</v>
      </c>
      <c r="M18" s="72">
        <f t="shared" si="0"/>
        <v>86.24</v>
      </c>
      <c r="N18" s="72">
        <v>7</v>
      </c>
      <c r="O18" s="72">
        <v>58</v>
      </c>
      <c r="P18" s="72">
        <v>122</v>
      </c>
      <c r="Q18" s="72">
        <f t="shared" si="3"/>
        <v>707.6</v>
      </c>
      <c r="R18" s="72">
        <f t="shared" si="4"/>
        <v>89.24</v>
      </c>
      <c r="S18" s="72">
        <v>3</v>
      </c>
      <c r="T18" s="72">
        <v>61</v>
      </c>
      <c r="U18" s="72">
        <v>125</v>
      </c>
      <c r="V18" s="72">
        <f t="shared" si="5"/>
        <v>762.5</v>
      </c>
      <c r="W18" s="73">
        <f t="shared" si="6"/>
        <v>94.24</v>
      </c>
      <c r="X18" s="73">
        <v>5</v>
      </c>
      <c r="Y18" s="72">
        <v>63</v>
      </c>
      <c r="Z18" s="72">
        <v>125</v>
      </c>
      <c r="AA18" s="20">
        <f t="shared" si="7"/>
        <v>787.5</v>
      </c>
    </row>
    <row r="19" spans="1:27" ht="20.25" customHeight="1">
      <c r="A19" s="18">
        <v>15</v>
      </c>
      <c r="B19" s="19" t="s">
        <v>60</v>
      </c>
      <c r="C19" s="72">
        <v>18.69</v>
      </c>
      <c r="D19" s="72">
        <v>2</v>
      </c>
      <c r="E19" s="72">
        <v>11</v>
      </c>
      <c r="F19" s="72">
        <v>110</v>
      </c>
      <c r="G19" s="72">
        <f t="shared" si="1"/>
        <v>121</v>
      </c>
      <c r="H19" s="72">
        <v>18.69</v>
      </c>
      <c r="I19" s="72"/>
      <c r="J19" s="72">
        <v>13</v>
      </c>
      <c r="K19" s="72">
        <v>112</v>
      </c>
      <c r="L19" s="72">
        <f t="shared" si="2"/>
        <v>145.6</v>
      </c>
      <c r="M19" s="72">
        <f t="shared" si="0"/>
        <v>18.69</v>
      </c>
      <c r="N19" s="72"/>
      <c r="O19" s="72">
        <v>14</v>
      </c>
      <c r="P19" s="72">
        <v>114</v>
      </c>
      <c r="Q19" s="72">
        <f t="shared" si="3"/>
        <v>159.6</v>
      </c>
      <c r="R19" s="72">
        <f t="shared" si="4"/>
        <v>18.69</v>
      </c>
      <c r="S19" s="72"/>
      <c r="T19" s="72">
        <v>16</v>
      </c>
      <c r="U19" s="72">
        <v>117</v>
      </c>
      <c r="V19" s="72">
        <f t="shared" si="5"/>
        <v>187.2</v>
      </c>
      <c r="W19" s="73">
        <f t="shared" si="6"/>
        <v>18.69</v>
      </c>
      <c r="X19" s="73"/>
      <c r="Y19" s="72">
        <v>16</v>
      </c>
      <c r="Z19" s="72">
        <v>117</v>
      </c>
      <c r="AA19" s="20">
        <f t="shared" si="7"/>
        <v>187.2</v>
      </c>
    </row>
    <row r="20" spans="1:27" ht="20.25" customHeight="1">
      <c r="A20" s="18">
        <v>16</v>
      </c>
      <c r="B20" s="19" t="s">
        <v>61</v>
      </c>
      <c r="C20" s="72">
        <v>17.86</v>
      </c>
      <c r="D20" s="72">
        <v>2</v>
      </c>
      <c r="E20" s="72">
        <v>8</v>
      </c>
      <c r="F20" s="72">
        <v>120</v>
      </c>
      <c r="G20" s="72">
        <f t="shared" si="1"/>
        <v>96</v>
      </c>
      <c r="H20" s="72">
        <v>17.86</v>
      </c>
      <c r="I20" s="72"/>
      <c r="J20" s="72">
        <v>8</v>
      </c>
      <c r="K20" s="72">
        <v>120</v>
      </c>
      <c r="L20" s="72">
        <f t="shared" si="2"/>
        <v>96</v>
      </c>
      <c r="M20" s="72">
        <f t="shared" si="0"/>
        <v>17.86</v>
      </c>
      <c r="N20" s="72"/>
      <c r="O20" s="72">
        <v>9</v>
      </c>
      <c r="P20" s="72">
        <v>120</v>
      </c>
      <c r="Q20" s="72">
        <f t="shared" si="3"/>
        <v>108</v>
      </c>
      <c r="R20" s="72">
        <f t="shared" si="4"/>
        <v>17.86</v>
      </c>
      <c r="S20" s="72"/>
      <c r="T20" s="72">
        <v>10</v>
      </c>
      <c r="U20" s="72">
        <v>120</v>
      </c>
      <c r="V20" s="72">
        <f t="shared" si="5"/>
        <v>120</v>
      </c>
      <c r="W20" s="73">
        <f t="shared" si="6"/>
        <v>17.86</v>
      </c>
      <c r="X20" s="73"/>
      <c r="Y20" s="72">
        <v>11</v>
      </c>
      <c r="Z20" s="72">
        <v>121</v>
      </c>
      <c r="AA20" s="20">
        <f t="shared" si="7"/>
        <v>133.1</v>
      </c>
    </row>
    <row r="21" spans="1:27" ht="20.25" customHeight="1">
      <c r="A21" s="18">
        <v>17</v>
      </c>
      <c r="B21" s="19" t="s">
        <v>62</v>
      </c>
      <c r="C21" s="72">
        <v>31.2</v>
      </c>
      <c r="D21" s="72">
        <v>2</v>
      </c>
      <c r="E21" s="72">
        <v>25</v>
      </c>
      <c r="F21" s="72">
        <v>116</v>
      </c>
      <c r="G21" s="72">
        <f t="shared" si="1"/>
        <v>290</v>
      </c>
      <c r="H21" s="72">
        <v>32.2</v>
      </c>
      <c r="I21" s="72">
        <v>1</v>
      </c>
      <c r="J21" s="72">
        <v>27</v>
      </c>
      <c r="K21" s="72">
        <v>117</v>
      </c>
      <c r="L21" s="72">
        <f t="shared" si="2"/>
        <v>315.9</v>
      </c>
      <c r="M21" s="72">
        <f t="shared" si="0"/>
        <v>33.2</v>
      </c>
      <c r="N21" s="72">
        <v>1</v>
      </c>
      <c r="O21" s="72">
        <v>30</v>
      </c>
      <c r="P21" s="72">
        <v>118</v>
      </c>
      <c r="Q21" s="72">
        <f t="shared" si="3"/>
        <v>354</v>
      </c>
      <c r="R21" s="72">
        <f t="shared" si="4"/>
        <v>33.2</v>
      </c>
      <c r="S21" s="72"/>
      <c r="T21" s="72">
        <v>33</v>
      </c>
      <c r="U21" s="72">
        <v>118</v>
      </c>
      <c r="V21" s="72">
        <f t="shared" si="5"/>
        <v>389.4</v>
      </c>
      <c r="W21" s="73">
        <f t="shared" si="6"/>
        <v>34.2</v>
      </c>
      <c r="X21" s="73">
        <v>1</v>
      </c>
      <c r="Y21" s="72">
        <v>34</v>
      </c>
      <c r="Z21" s="72">
        <v>118</v>
      </c>
      <c r="AA21" s="20">
        <f t="shared" si="7"/>
        <v>401.2</v>
      </c>
    </row>
    <row r="22" spans="1:27" ht="20.25" customHeight="1">
      <c r="A22" s="18">
        <v>18</v>
      </c>
      <c r="B22" s="19" t="s">
        <v>63</v>
      </c>
      <c r="C22" s="72">
        <v>81.2</v>
      </c>
      <c r="D22" s="72">
        <v>3</v>
      </c>
      <c r="E22" s="72">
        <v>56</v>
      </c>
      <c r="F22" s="72">
        <v>125</v>
      </c>
      <c r="G22" s="72">
        <f t="shared" si="1"/>
        <v>700</v>
      </c>
      <c r="H22" s="72">
        <v>82.2</v>
      </c>
      <c r="I22" s="72">
        <v>1</v>
      </c>
      <c r="J22" s="72">
        <v>57</v>
      </c>
      <c r="K22" s="72">
        <v>125</v>
      </c>
      <c r="L22" s="72">
        <f t="shared" si="2"/>
        <v>712.5</v>
      </c>
      <c r="M22" s="72">
        <f t="shared" si="0"/>
        <v>84.2</v>
      </c>
      <c r="N22" s="72">
        <v>2</v>
      </c>
      <c r="O22" s="72">
        <v>60</v>
      </c>
      <c r="P22" s="72">
        <v>125</v>
      </c>
      <c r="Q22" s="72">
        <f t="shared" si="3"/>
        <v>750</v>
      </c>
      <c r="R22" s="72">
        <f t="shared" si="4"/>
        <v>85.2</v>
      </c>
      <c r="S22" s="72">
        <v>1</v>
      </c>
      <c r="T22" s="72">
        <v>63</v>
      </c>
      <c r="U22" s="72">
        <v>125</v>
      </c>
      <c r="V22" s="72">
        <f t="shared" si="5"/>
        <v>787.5</v>
      </c>
      <c r="W22" s="73">
        <f t="shared" si="6"/>
        <v>86.2</v>
      </c>
      <c r="X22" s="73">
        <v>1</v>
      </c>
      <c r="Y22" s="72">
        <v>65</v>
      </c>
      <c r="Z22" s="72">
        <v>125</v>
      </c>
      <c r="AA22" s="20">
        <f t="shared" si="7"/>
        <v>812.5</v>
      </c>
    </row>
    <row r="23" spans="1:27" ht="20.25" customHeight="1">
      <c r="A23" s="119" t="s">
        <v>64</v>
      </c>
      <c r="B23" s="120"/>
      <c r="C23" s="74">
        <f>SUM(C5:C22)</f>
        <v>1200.35</v>
      </c>
      <c r="D23" s="60">
        <f>SUM(D5:D22)</f>
        <v>138</v>
      </c>
      <c r="E23" s="60">
        <f>SUM(E5:E22)</f>
        <v>821.49</v>
      </c>
      <c r="F23" s="60">
        <f>SUM(F5:F22)/18</f>
        <v>120.02777777777777</v>
      </c>
      <c r="G23" s="60">
        <f>SUM(G5:G22)</f>
        <v>10171.8935</v>
      </c>
      <c r="H23" s="60">
        <f>SUM(H5:H22)</f>
        <v>1300.3500000000001</v>
      </c>
      <c r="I23" s="60">
        <f>SUM(I5:I22)</f>
        <v>100</v>
      </c>
      <c r="J23" s="60">
        <f>SUM(J5:J22)</f>
        <v>872</v>
      </c>
      <c r="K23" s="60">
        <f>SUM(K5:K22)/18</f>
        <v>122.27777777777777</v>
      </c>
      <c r="L23" s="60">
        <f>SUM(L5:L22)</f>
        <v>10982.2</v>
      </c>
      <c r="M23" s="60">
        <f t="shared" si="0"/>
        <v>1400.3500000000001</v>
      </c>
      <c r="N23" s="60">
        <f>SUM(N5:N22)</f>
        <v>100</v>
      </c>
      <c r="O23" s="60">
        <f>SUM(O5:O22)</f>
        <v>929</v>
      </c>
      <c r="P23" s="60">
        <f>SUM(P5:P22)/18</f>
        <v>123.77777777777777</v>
      </c>
      <c r="Q23" s="47">
        <f>SUM(Q5:Q22)</f>
        <v>11830.300000000001</v>
      </c>
      <c r="R23" s="60">
        <f t="shared" si="4"/>
        <v>1450.3500000000001</v>
      </c>
      <c r="S23" s="60">
        <f>SUM(S5:S22)</f>
        <v>50</v>
      </c>
      <c r="T23" s="60">
        <f>SUM(T5:T22)</f>
        <v>983</v>
      </c>
      <c r="U23" s="60">
        <f>SUM(U5:U22)/18</f>
        <v>124.94444444444444</v>
      </c>
      <c r="V23" s="47">
        <f>SUM(V5:V22)</f>
        <v>12586.800000000001</v>
      </c>
      <c r="W23" s="75">
        <f t="shared" si="6"/>
        <v>1500.3500000000001</v>
      </c>
      <c r="X23" s="75">
        <f>SUM(X5:X22)</f>
        <v>50</v>
      </c>
      <c r="Y23" s="60">
        <f>SUM(Y5:Y22)</f>
        <v>1017</v>
      </c>
      <c r="Z23" s="60">
        <f>SUM(Z5:Z22)/18</f>
        <v>126.33333333333333</v>
      </c>
      <c r="AA23" s="22">
        <f>SUM(AA5:AA22)</f>
        <v>13167.000000000002</v>
      </c>
    </row>
    <row r="39" spans="1:26" ht="18.75">
      <c r="A39" s="21"/>
      <c r="B39" s="21"/>
      <c r="G39" s="40"/>
      <c r="L39" s="40"/>
      <c r="P39" s="2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8.75" customHeight="1">
      <c r="A40" s="21"/>
      <c r="B40" s="21"/>
      <c r="G40" s="40"/>
      <c r="L40" s="40"/>
      <c r="P40" s="2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8.75">
      <c r="A41" s="21"/>
      <c r="B41" s="21"/>
      <c r="G41" s="40"/>
      <c r="L41" s="40"/>
      <c r="P41" s="2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8.75">
      <c r="A42" s="21"/>
      <c r="B42" s="21"/>
      <c r="G42" s="40"/>
      <c r="L42" s="40"/>
      <c r="P42" s="2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8.75">
      <c r="A43" s="21"/>
      <c r="B43" s="21"/>
      <c r="G43" s="40"/>
      <c r="L43" s="40"/>
      <c r="P43" s="2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8.75">
      <c r="A44" s="21"/>
      <c r="B44" s="21"/>
      <c r="G44" s="40"/>
      <c r="L44" s="40"/>
      <c r="P44" s="2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8.75">
      <c r="A45" s="21"/>
      <c r="B45" s="21"/>
      <c r="G45" s="40"/>
      <c r="L45" s="40"/>
      <c r="P45" s="2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8.75">
      <c r="A46" s="21"/>
      <c r="B46" s="21"/>
      <c r="G46" s="40"/>
      <c r="L46" s="40"/>
      <c r="P46" s="2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8.75">
      <c r="A47" s="21"/>
      <c r="B47" s="21"/>
      <c r="G47" s="40"/>
      <c r="L47" s="40"/>
      <c r="P47" s="2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8.75">
      <c r="A48" s="21"/>
      <c r="B48" s="21"/>
      <c r="G48" s="40"/>
      <c r="L48" s="40"/>
      <c r="P48" s="2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8.75">
      <c r="A49" s="21"/>
      <c r="B49" s="21"/>
      <c r="G49" s="40"/>
      <c r="L49" s="40"/>
      <c r="P49" s="2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8.75">
      <c r="A50" s="21"/>
      <c r="B50" s="21"/>
      <c r="G50" s="40"/>
      <c r="L50" s="40"/>
      <c r="P50" s="2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8.75">
      <c r="A51" s="21"/>
      <c r="B51" s="21"/>
      <c r="G51" s="40"/>
      <c r="L51" s="40"/>
      <c r="P51" s="2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8.75">
      <c r="A52" s="21"/>
      <c r="B52" s="21"/>
      <c r="G52" s="40"/>
      <c r="L52" s="40"/>
      <c r="P52" s="2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8.75">
      <c r="A53" s="21"/>
      <c r="B53" s="21"/>
      <c r="G53" s="40"/>
      <c r="L53" s="40"/>
      <c r="P53" s="2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8.75">
      <c r="A54" s="21"/>
      <c r="B54" s="21"/>
      <c r="G54" s="40"/>
      <c r="L54" s="40"/>
      <c r="P54" s="2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8.75">
      <c r="A55" s="21"/>
      <c r="B55" s="21"/>
      <c r="G55" s="40"/>
      <c r="L55" s="40"/>
      <c r="P55" s="2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8.75">
      <c r="A56" s="21"/>
      <c r="B56" s="21"/>
      <c r="G56" s="40"/>
      <c r="L56" s="40"/>
      <c r="P56" s="2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.75">
      <c r="A57" s="21"/>
      <c r="B57" s="21"/>
      <c r="G57" s="40"/>
      <c r="L57" s="40"/>
      <c r="P57" s="2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8.75">
      <c r="A58" s="21"/>
      <c r="B58" s="21"/>
      <c r="G58" s="40"/>
      <c r="L58" s="40"/>
      <c r="P58" s="2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8.75">
      <c r="A59" s="21"/>
      <c r="B59" s="21"/>
      <c r="G59" s="40"/>
      <c r="L59" s="40"/>
      <c r="P59" s="2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8.75">
      <c r="A60" s="21"/>
      <c r="B60" s="21"/>
      <c r="G60" s="40"/>
      <c r="L60" s="40"/>
      <c r="P60" s="2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8.75">
      <c r="A61" s="21"/>
      <c r="B61" s="21"/>
      <c r="G61" s="40"/>
      <c r="L61" s="40"/>
      <c r="P61" s="2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8.75">
      <c r="A62" s="21"/>
      <c r="B62" s="21"/>
      <c r="G62" s="40"/>
      <c r="L62" s="40"/>
      <c r="P62" s="2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8.75">
      <c r="A63" s="21"/>
      <c r="B63" s="21"/>
      <c r="G63" s="40"/>
      <c r="L63" s="40"/>
      <c r="P63" s="2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>
      <c r="A64" s="21"/>
      <c r="B64" s="21"/>
      <c r="G64" s="40"/>
      <c r="L64" s="40"/>
      <c r="P64" s="2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8.75">
      <c r="A65" s="21"/>
      <c r="B65" s="21"/>
      <c r="G65" s="40"/>
      <c r="L65" s="40"/>
      <c r="P65" s="2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8.75">
      <c r="A66" s="21"/>
      <c r="B66" s="21"/>
      <c r="G66" s="40"/>
      <c r="L66" s="40"/>
      <c r="P66" s="2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8.75">
      <c r="A67" s="21"/>
      <c r="B67" s="21"/>
      <c r="G67" s="40"/>
      <c r="L67" s="40"/>
      <c r="P67" s="2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8.75">
      <c r="A68" s="21"/>
      <c r="B68" s="21"/>
      <c r="G68" s="40"/>
      <c r="L68" s="40"/>
      <c r="P68" s="2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>
      <c r="A69" s="21"/>
      <c r="B69" s="21"/>
      <c r="G69" s="40"/>
      <c r="L69" s="40"/>
      <c r="P69" s="2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8.75">
      <c r="A70" s="21"/>
      <c r="B70" s="21"/>
      <c r="G70" s="40"/>
      <c r="L70" s="40"/>
      <c r="P70" s="2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8.75">
      <c r="A71" s="21"/>
      <c r="B71" s="21"/>
      <c r="G71" s="40"/>
      <c r="L71" s="40"/>
      <c r="P71" s="2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8.75">
      <c r="A72" s="21"/>
      <c r="B72" s="21"/>
      <c r="G72" s="40"/>
      <c r="L72" s="40"/>
      <c r="P72" s="2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8.75">
      <c r="A73" s="21"/>
      <c r="B73" s="21"/>
      <c r="G73" s="40"/>
      <c r="L73" s="40"/>
      <c r="P73" s="2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8.75">
      <c r="A74" s="21"/>
      <c r="B74" s="21"/>
      <c r="G74" s="40"/>
      <c r="L74" s="40"/>
      <c r="P74" s="2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8.75">
      <c r="A75" s="21"/>
      <c r="B75" s="21"/>
      <c r="G75" s="40"/>
      <c r="L75" s="40"/>
      <c r="P75" s="2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8.75">
      <c r="A76" s="21"/>
      <c r="B76" s="21"/>
      <c r="G76" s="40"/>
      <c r="L76" s="40"/>
      <c r="P76" s="2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8.75">
      <c r="A77" s="21"/>
      <c r="B77" s="21"/>
      <c r="G77" s="40"/>
      <c r="L77" s="40"/>
      <c r="P77" s="2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>
      <c r="A78" s="21"/>
      <c r="B78" s="21"/>
      <c r="G78" s="40"/>
      <c r="L78" s="40"/>
      <c r="P78" s="2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8.75">
      <c r="A79" s="21"/>
      <c r="B79" s="21"/>
      <c r="G79" s="40"/>
      <c r="L79" s="40"/>
      <c r="P79" s="2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8.75">
      <c r="A80" s="21"/>
      <c r="B80" s="21"/>
      <c r="G80" s="40"/>
      <c r="L80" s="40"/>
      <c r="P80" s="2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>
      <c r="A81" s="21"/>
      <c r="B81" s="21"/>
      <c r="G81" s="40"/>
      <c r="L81" s="40"/>
      <c r="P81" s="2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8.75">
      <c r="A82" s="21"/>
      <c r="B82" s="21"/>
      <c r="G82" s="40"/>
      <c r="L82" s="40"/>
      <c r="P82" s="2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8.75">
      <c r="A83" s="21"/>
      <c r="B83" s="21"/>
      <c r="G83" s="40"/>
      <c r="L83" s="40"/>
      <c r="P83" s="2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8.75">
      <c r="A84" s="21"/>
      <c r="B84" s="21"/>
      <c r="G84" s="40"/>
      <c r="L84" s="40"/>
      <c r="P84" s="2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8.75">
      <c r="A85" s="21"/>
      <c r="B85" s="21"/>
      <c r="G85" s="40"/>
      <c r="L85" s="40"/>
      <c r="P85" s="2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8.75">
      <c r="A86" s="21"/>
      <c r="B86" s="21"/>
      <c r="G86" s="40"/>
      <c r="L86" s="40"/>
      <c r="P86" s="2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8.75">
      <c r="A87" s="21"/>
      <c r="B87" s="21"/>
      <c r="G87" s="40"/>
      <c r="L87" s="40"/>
      <c r="P87" s="2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8.75">
      <c r="A88" s="21"/>
      <c r="B88" s="21"/>
      <c r="G88" s="40"/>
      <c r="L88" s="40"/>
      <c r="P88" s="2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8.75">
      <c r="A89" s="21"/>
      <c r="B89" s="21"/>
      <c r="G89" s="40"/>
      <c r="L89" s="40"/>
      <c r="P89" s="2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8.75">
      <c r="A90" s="21"/>
      <c r="B90" s="21"/>
      <c r="G90" s="40"/>
      <c r="L90" s="40"/>
      <c r="P90" s="2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8.75">
      <c r="A91" s="21"/>
      <c r="B91" s="21"/>
      <c r="G91" s="40"/>
      <c r="L91" s="40"/>
      <c r="P91" s="2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8.75">
      <c r="A92" s="21"/>
      <c r="B92" s="21"/>
      <c r="G92" s="40"/>
      <c r="L92" s="40"/>
      <c r="P92" s="2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8.75">
      <c r="A93" s="21"/>
      <c r="B93" s="21"/>
      <c r="G93" s="40"/>
      <c r="L93" s="40"/>
      <c r="P93" s="2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8.75">
      <c r="A94" s="21"/>
      <c r="B94" s="21"/>
      <c r="G94" s="40"/>
      <c r="L94" s="40"/>
      <c r="P94" s="2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8.75">
      <c r="A95" s="21"/>
      <c r="B95" s="21"/>
      <c r="G95" s="40"/>
      <c r="L95" s="40"/>
      <c r="P95" s="2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8.75">
      <c r="A96" s="21"/>
      <c r="B96" s="21"/>
      <c r="G96" s="40"/>
      <c r="L96" s="40"/>
      <c r="P96" s="2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8.75">
      <c r="A97" s="21"/>
      <c r="B97" s="21"/>
      <c r="G97" s="40"/>
      <c r="L97" s="40"/>
      <c r="P97" s="2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8.75">
      <c r="A98" s="21"/>
      <c r="B98" s="21"/>
      <c r="G98" s="40"/>
      <c r="L98" s="40"/>
      <c r="P98" s="2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8.75">
      <c r="A99" s="21"/>
      <c r="B99" s="21"/>
      <c r="G99" s="40"/>
      <c r="L99" s="40"/>
      <c r="P99" s="2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8.75">
      <c r="A100" s="21"/>
      <c r="B100" s="21"/>
      <c r="G100" s="40"/>
      <c r="L100" s="40"/>
      <c r="P100" s="2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8.75">
      <c r="A101" s="21"/>
      <c r="B101" s="21"/>
      <c r="G101" s="40"/>
      <c r="L101" s="40"/>
      <c r="P101" s="2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8.75">
      <c r="A102" s="21"/>
      <c r="B102" s="21"/>
      <c r="G102" s="40"/>
      <c r="L102" s="40"/>
      <c r="P102" s="2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8.75">
      <c r="A103" s="21"/>
      <c r="B103" s="21"/>
      <c r="G103" s="40"/>
      <c r="L103" s="40"/>
      <c r="P103" s="2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8.75">
      <c r="A104" s="21"/>
      <c r="B104" s="21"/>
      <c r="G104" s="40"/>
      <c r="L104" s="40"/>
      <c r="P104" s="2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8.75">
      <c r="A105" s="21"/>
      <c r="B105" s="21"/>
      <c r="G105" s="40"/>
      <c r="L105" s="40"/>
      <c r="P105" s="2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8.75">
      <c r="A106" s="21"/>
      <c r="B106" s="21"/>
      <c r="G106" s="40"/>
      <c r="L106" s="40"/>
      <c r="P106" s="2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8.75">
      <c r="A107" s="21"/>
      <c r="B107" s="21"/>
      <c r="G107" s="40"/>
      <c r="L107" s="40"/>
      <c r="P107" s="2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8.75">
      <c r="A108" s="21"/>
      <c r="B108" s="21"/>
      <c r="G108" s="40"/>
      <c r="L108" s="40"/>
      <c r="P108" s="2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8.75">
      <c r="A109" s="21"/>
      <c r="B109" s="21"/>
      <c r="G109" s="40"/>
      <c r="L109" s="40"/>
      <c r="P109" s="21"/>
      <c r="R109" s="11"/>
      <c r="S109" s="11"/>
      <c r="T109" s="11"/>
      <c r="U109" s="11"/>
      <c r="V109" s="11"/>
      <c r="W109" s="11"/>
      <c r="X109" s="11"/>
      <c r="Y109" s="11"/>
      <c r="Z109" s="11"/>
    </row>
  </sheetData>
  <sheetProtection/>
  <mergeCells count="10">
    <mergeCell ref="A1:AA1"/>
    <mergeCell ref="A23:B23"/>
    <mergeCell ref="M3:P3"/>
    <mergeCell ref="R3:U3"/>
    <mergeCell ref="H3:K3"/>
    <mergeCell ref="W3:Z3"/>
    <mergeCell ref="A3:A4"/>
    <mergeCell ref="B3:B4"/>
    <mergeCell ref="C3:G3"/>
    <mergeCell ref="A2:Z2"/>
  </mergeCells>
  <printOptions horizontalCentered="1"/>
  <pageMargins left="0.5118110236220472" right="0.5118110236220472" top="0.69" bottom="0.46" header="0.5118110236220472" footer="0.55"/>
  <pageSetup horizontalDpi="600" verticalDpi="600" orientation="landscape" paperSize="9" scale="95" r:id="rId1"/>
  <headerFooter alignWithMargins="0">
    <oddFooter>&amp;R&amp;"Times New Roman,nghiêng"&amp;9PL IV -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zoomScale="90" zoomScaleNormal="90" zoomScalePageLayoutView="0" workbookViewId="0" topLeftCell="A1">
      <selection activeCell="A2" sqref="A2:Z2"/>
    </sheetView>
  </sheetViews>
  <sheetFormatPr defaultColWidth="9.140625" defaultRowHeight="12.75"/>
  <cols>
    <col min="1" max="1" width="5.00390625" style="2" customWidth="1"/>
    <col min="2" max="2" width="11.140625" style="2" customWidth="1"/>
    <col min="3" max="3" width="8.00390625" style="2" hidden="1" customWidth="1"/>
    <col min="4" max="4" width="7.8515625" style="2" hidden="1" customWidth="1"/>
    <col min="5" max="5" width="7.7109375" style="2" hidden="1" customWidth="1"/>
    <col min="6" max="6" width="8.00390625" style="2" hidden="1" customWidth="1"/>
    <col min="7" max="7" width="5.8515625" style="2" customWidth="1"/>
    <col min="8" max="8" width="7.7109375" style="2" customWidth="1"/>
    <col min="9" max="9" width="6.140625" style="2" customWidth="1"/>
    <col min="10" max="10" width="6.140625" style="28" customWidth="1"/>
    <col min="11" max="11" width="6.28125" style="4" customWidth="1"/>
    <col min="12" max="12" width="6.7109375" style="2" customWidth="1"/>
    <col min="13" max="13" width="6.57421875" style="2" customWidth="1"/>
    <col min="14" max="14" width="6.421875" style="28" customWidth="1"/>
    <col min="15" max="15" width="6.421875" style="2" customWidth="1"/>
    <col min="16" max="16" width="5.8515625" style="2" customWidth="1"/>
    <col min="17" max="17" width="7.00390625" style="2" customWidth="1"/>
    <col min="18" max="18" width="6.28125" style="28" customWidth="1"/>
    <col min="19" max="19" width="6.00390625" style="4" customWidth="1"/>
    <col min="20" max="20" width="7.140625" style="4" customWidth="1"/>
    <col min="21" max="21" width="7.140625" style="2" customWidth="1"/>
    <col min="22" max="22" width="6.7109375" style="28" customWidth="1"/>
    <col min="23" max="23" width="6.7109375" style="4" customWidth="1"/>
    <col min="24" max="24" width="5.8515625" style="2" customWidth="1"/>
    <col min="25" max="25" width="6.57421875" style="2" customWidth="1"/>
    <col min="26" max="26" width="7.140625" style="4" customWidth="1"/>
    <col min="27" max="27" width="9.421875" style="4" customWidth="1"/>
    <col min="28" max="28" width="13.140625" style="2" bestFit="1" customWidth="1"/>
    <col min="29" max="16384" width="9.140625" style="2" customWidth="1"/>
  </cols>
  <sheetData>
    <row r="1" spans="1:27" s="1" customFormat="1" ht="41.25" customHeight="1">
      <c r="A1" s="118" t="s">
        <v>227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3"/>
    </row>
    <row r="2" spans="1:27" s="1" customFormat="1" ht="22.5" customHeight="1">
      <c r="A2" s="130" t="s">
        <v>248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"/>
    </row>
    <row r="3" spans="1:27" s="1" customFormat="1" ht="22.5" customHeight="1">
      <c r="A3" s="133" t="s">
        <v>15</v>
      </c>
      <c r="B3" s="27"/>
      <c r="C3" s="124" t="s">
        <v>18</v>
      </c>
      <c r="D3" s="124"/>
      <c r="E3" s="124"/>
      <c r="F3" s="124"/>
      <c r="G3" s="124" t="s">
        <v>20</v>
      </c>
      <c r="H3" s="124"/>
      <c r="I3" s="124"/>
      <c r="J3" s="124"/>
      <c r="K3" s="126" t="s">
        <v>21</v>
      </c>
      <c r="L3" s="127"/>
      <c r="M3" s="127"/>
      <c r="N3" s="128"/>
      <c r="O3" s="126" t="s">
        <v>22</v>
      </c>
      <c r="P3" s="127"/>
      <c r="Q3" s="127"/>
      <c r="R3" s="128"/>
      <c r="S3" s="126" t="s">
        <v>23</v>
      </c>
      <c r="T3" s="127"/>
      <c r="U3" s="127"/>
      <c r="V3" s="128"/>
      <c r="W3" s="124" t="s">
        <v>24</v>
      </c>
      <c r="X3" s="124"/>
      <c r="Y3" s="124"/>
      <c r="Z3" s="124"/>
      <c r="AA3" s="14"/>
    </row>
    <row r="4" spans="1:27" s="1" customFormat="1" ht="22.5" customHeight="1">
      <c r="A4" s="134"/>
      <c r="B4" s="124" t="s">
        <v>14</v>
      </c>
      <c r="C4" s="27"/>
      <c r="D4" s="27"/>
      <c r="E4" s="27"/>
      <c r="F4" s="27"/>
      <c r="G4" s="126" t="s">
        <v>19</v>
      </c>
      <c r="H4" s="128"/>
      <c r="I4" s="124" t="s">
        <v>16</v>
      </c>
      <c r="J4" s="125" t="s">
        <v>17</v>
      </c>
      <c r="K4" s="124" t="s">
        <v>19</v>
      </c>
      <c r="L4" s="124"/>
      <c r="M4" s="124" t="s">
        <v>16</v>
      </c>
      <c r="N4" s="125" t="s">
        <v>17</v>
      </c>
      <c r="O4" s="124" t="s">
        <v>19</v>
      </c>
      <c r="P4" s="124"/>
      <c r="Q4" s="124" t="s">
        <v>16</v>
      </c>
      <c r="R4" s="125" t="s">
        <v>17</v>
      </c>
      <c r="S4" s="124" t="s">
        <v>19</v>
      </c>
      <c r="T4" s="124"/>
      <c r="U4" s="124" t="s">
        <v>16</v>
      </c>
      <c r="V4" s="125" t="s">
        <v>17</v>
      </c>
      <c r="W4" s="124" t="s">
        <v>19</v>
      </c>
      <c r="X4" s="124"/>
      <c r="Y4" s="124" t="s">
        <v>16</v>
      </c>
      <c r="Z4" s="129" t="s">
        <v>17</v>
      </c>
      <c r="AA4" s="14"/>
    </row>
    <row r="5" spans="1:27" s="1" customFormat="1" ht="33" customHeight="1">
      <c r="A5" s="135"/>
      <c r="B5" s="124"/>
      <c r="C5" s="27" t="s">
        <v>19</v>
      </c>
      <c r="D5" s="27" t="s">
        <v>25</v>
      </c>
      <c r="E5" s="27" t="s">
        <v>16</v>
      </c>
      <c r="F5" s="27" t="s">
        <v>17</v>
      </c>
      <c r="G5" s="27" t="s">
        <v>44</v>
      </c>
      <c r="H5" s="27" t="s">
        <v>13</v>
      </c>
      <c r="I5" s="124"/>
      <c r="J5" s="125"/>
      <c r="K5" s="27" t="s">
        <v>47</v>
      </c>
      <c r="L5" s="27" t="s">
        <v>13</v>
      </c>
      <c r="M5" s="124"/>
      <c r="N5" s="125"/>
      <c r="O5" s="27" t="s">
        <v>44</v>
      </c>
      <c r="P5" s="27" t="s">
        <v>13</v>
      </c>
      <c r="Q5" s="124"/>
      <c r="R5" s="125"/>
      <c r="S5" s="27" t="s">
        <v>44</v>
      </c>
      <c r="T5" s="39" t="s">
        <v>13</v>
      </c>
      <c r="U5" s="124"/>
      <c r="V5" s="125"/>
      <c r="W5" s="27" t="s">
        <v>44</v>
      </c>
      <c r="X5" s="27" t="s">
        <v>13</v>
      </c>
      <c r="Y5" s="124"/>
      <c r="Z5" s="129"/>
      <c r="AA5" s="15"/>
    </row>
    <row r="6" spans="1:28" ht="27" customHeight="1">
      <c r="A6" s="23">
        <v>1</v>
      </c>
      <c r="B6" s="24" t="s">
        <v>0</v>
      </c>
      <c r="C6" s="25">
        <v>13.37</v>
      </c>
      <c r="D6" s="25">
        <v>6.3</v>
      </c>
      <c r="E6" s="25">
        <v>98.5</v>
      </c>
      <c r="F6" s="25">
        <v>62.4</v>
      </c>
      <c r="G6" s="23">
        <v>1.5</v>
      </c>
      <c r="H6" s="76">
        <v>15</v>
      </c>
      <c r="I6" s="23">
        <v>100</v>
      </c>
      <c r="J6" s="77">
        <v>75</v>
      </c>
      <c r="K6" s="78">
        <v>10</v>
      </c>
      <c r="L6" s="79">
        <f>H6+K6</f>
        <v>25</v>
      </c>
      <c r="M6" s="80">
        <v>105</v>
      </c>
      <c r="N6" s="77">
        <v>78</v>
      </c>
      <c r="O6" s="78">
        <v>10</v>
      </c>
      <c r="P6" s="81">
        <f>O6+L6</f>
        <v>35</v>
      </c>
      <c r="Q6" s="80">
        <v>109</v>
      </c>
      <c r="R6" s="77">
        <v>80</v>
      </c>
      <c r="S6" s="78">
        <v>10</v>
      </c>
      <c r="T6" s="79">
        <f>S6+P6</f>
        <v>45</v>
      </c>
      <c r="U6" s="80">
        <v>115</v>
      </c>
      <c r="V6" s="77">
        <v>85</v>
      </c>
      <c r="W6" s="78">
        <v>5</v>
      </c>
      <c r="X6" s="81">
        <f>W6+T6</f>
        <v>50</v>
      </c>
      <c r="Y6" s="23">
        <v>120</v>
      </c>
      <c r="Z6" s="79">
        <v>90</v>
      </c>
      <c r="AA6" s="16"/>
      <c r="AB6" s="58"/>
    </row>
    <row r="7" spans="1:28" ht="27" customHeight="1">
      <c r="A7" s="23">
        <v>2</v>
      </c>
      <c r="B7" s="24" t="s">
        <v>1</v>
      </c>
      <c r="C7" s="25">
        <v>0.6719999999999999</v>
      </c>
      <c r="D7" s="25">
        <v>0.6719999999999999</v>
      </c>
      <c r="E7" s="25">
        <v>96.7</v>
      </c>
      <c r="F7" s="25">
        <f>D7*E7/10</f>
        <v>6.49824</v>
      </c>
      <c r="G7" s="23">
        <v>2.5</v>
      </c>
      <c r="H7" s="76">
        <v>3</v>
      </c>
      <c r="I7" s="23">
        <v>98</v>
      </c>
      <c r="J7" s="77">
        <v>7.5</v>
      </c>
      <c r="K7" s="78">
        <v>12</v>
      </c>
      <c r="L7" s="79">
        <f aca="true" t="shared" si="0" ref="L7:L18">H7+K7</f>
        <v>15</v>
      </c>
      <c r="M7" s="80">
        <v>105</v>
      </c>
      <c r="N7" s="77">
        <v>8</v>
      </c>
      <c r="O7" s="78">
        <v>15</v>
      </c>
      <c r="P7" s="81">
        <f aca="true" t="shared" si="1" ref="P7:P18">O7+L7</f>
        <v>30</v>
      </c>
      <c r="Q7" s="80">
        <v>108</v>
      </c>
      <c r="R7" s="77">
        <v>9</v>
      </c>
      <c r="S7" s="78">
        <v>10</v>
      </c>
      <c r="T7" s="79">
        <f aca="true" t="shared" si="2" ref="T7:T18">S7+P7</f>
        <v>40</v>
      </c>
      <c r="U7" s="80">
        <v>114</v>
      </c>
      <c r="V7" s="77">
        <v>15</v>
      </c>
      <c r="W7" s="78">
        <v>10</v>
      </c>
      <c r="X7" s="81">
        <f aca="true" t="shared" si="3" ref="X7:X18">W7+T7</f>
        <v>50</v>
      </c>
      <c r="Y7" s="23">
        <v>118</v>
      </c>
      <c r="Z7" s="79">
        <v>18</v>
      </c>
      <c r="AA7" s="16"/>
      <c r="AB7" s="58"/>
    </row>
    <row r="8" spans="1:28" ht="27" customHeight="1">
      <c r="A8" s="23">
        <v>3</v>
      </c>
      <c r="B8" s="24" t="s">
        <v>2</v>
      </c>
      <c r="C8" s="25">
        <v>553.27</v>
      </c>
      <c r="D8" s="25">
        <v>230.58</v>
      </c>
      <c r="E8" s="25">
        <v>99.37</v>
      </c>
      <c r="F8" s="25">
        <v>1909.5</v>
      </c>
      <c r="G8" s="23">
        <v>60</v>
      </c>
      <c r="H8" s="76">
        <v>613</v>
      </c>
      <c r="I8" s="23">
        <v>120</v>
      </c>
      <c r="J8" s="77">
        <v>2380</v>
      </c>
      <c r="K8" s="78">
        <v>90</v>
      </c>
      <c r="L8" s="79">
        <f t="shared" si="0"/>
        <v>703</v>
      </c>
      <c r="M8" s="80">
        <v>125</v>
      </c>
      <c r="N8" s="77">
        <v>2825</v>
      </c>
      <c r="O8" s="78">
        <v>97</v>
      </c>
      <c r="P8" s="81">
        <f t="shared" si="1"/>
        <v>800</v>
      </c>
      <c r="Q8" s="80">
        <v>130</v>
      </c>
      <c r="R8" s="77">
        <v>3860</v>
      </c>
      <c r="S8" s="78">
        <v>50</v>
      </c>
      <c r="T8" s="79">
        <f t="shared" si="2"/>
        <v>850</v>
      </c>
      <c r="U8" s="80">
        <v>135</v>
      </c>
      <c r="V8" s="77">
        <v>4100</v>
      </c>
      <c r="W8" s="78">
        <v>50</v>
      </c>
      <c r="X8" s="81">
        <f t="shared" si="3"/>
        <v>900</v>
      </c>
      <c r="Y8" s="23">
        <v>137</v>
      </c>
      <c r="Z8" s="77">
        <v>4925</v>
      </c>
      <c r="AA8" s="16"/>
      <c r="AB8" s="58"/>
    </row>
    <row r="9" spans="1:28" ht="27" customHeight="1">
      <c r="A9" s="23">
        <v>4</v>
      </c>
      <c r="B9" s="24" t="s">
        <v>3</v>
      </c>
      <c r="C9" s="25">
        <v>7.56</v>
      </c>
      <c r="D9" s="25">
        <v>1.56</v>
      </c>
      <c r="E9" s="25">
        <v>95</v>
      </c>
      <c r="F9" s="25">
        <v>15.4</v>
      </c>
      <c r="G9" s="23">
        <v>10</v>
      </c>
      <c r="H9" s="76">
        <v>17.6</v>
      </c>
      <c r="I9" s="23">
        <v>100</v>
      </c>
      <c r="J9" s="77">
        <v>18</v>
      </c>
      <c r="K9" s="78">
        <v>30</v>
      </c>
      <c r="L9" s="79">
        <f t="shared" si="0"/>
        <v>47.6</v>
      </c>
      <c r="M9" s="80">
        <v>104</v>
      </c>
      <c r="N9" s="77">
        <v>19</v>
      </c>
      <c r="O9" s="78">
        <f>4.4+30</f>
        <v>34.4</v>
      </c>
      <c r="P9" s="81">
        <f t="shared" si="1"/>
        <v>82</v>
      </c>
      <c r="Q9" s="80">
        <v>110</v>
      </c>
      <c r="R9" s="77">
        <v>20</v>
      </c>
      <c r="S9" s="78">
        <f>10+35</f>
        <v>45</v>
      </c>
      <c r="T9" s="79">
        <f t="shared" si="2"/>
        <v>127</v>
      </c>
      <c r="U9" s="80">
        <v>115</v>
      </c>
      <c r="V9" s="77">
        <v>25</v>
      </c>
      <c r="W9" s="78">
        <f>10+35</f>
        <v>45</v>
      </c>
      <c r="X9" s="81">
        <f t="shared" si="3"/>
        <v>172</v>
      </c>
      <c r="Y9" s="23">
        <v>119</v>
      </c>
      <c r="Z9" s="79">
        <v>120</v>
      </c>
      <c r="AA9" s="16"/>
      <c r="AB9" s="58"/>
    </row>
    <row r="10" spans="1:28" ht="27" customHeight="1">
      <c r="A10" s="23">
        <v>5</v>
      </c>
      <c r="B10" s="24" t="s">
        <v>4</v>
      </c>
      <c r="C10" s="25">
        <v>69.2</v>
      </c>
      <c r="D10" s="25">
        <v>58</v>
      </c>
      <c r="E10" s="25">
        <v>110</v>
      </c>
      <c r="F10" s="25">
        <v>602.5</v>
      </c>
      <c r="G10" s="23">
        <v>20</v>
      </c>
      <c r="H10" s="76">
        <v>90</v>
      </c>
      <c r="I10" s="23">
        <v>110</v>
      </c>
      <c r="J10" s="77">
        <v>720</v>
      </c>
      <c r="K10" s="78">
        <f>80-10</f>
        <v>70</v>
      </c>
      <c r="L10" s="79">
        <f t="shared" si="0"/>
        <v>160</v>
      </c>
      <c r="M10" s="80">
        <v>115</v>
      </c>
      <c r="N10" s="77">
        <v>750</v>
      </c>
      <c r="O10" s="78">
        <v>108</v>
      </c>
      <c r="P10" s="81">
        <f t="shared" si="1"/>
        <v>268</v>
      </c>
      <c r="Q10" s="80">
        <v>120</v>
      </c>
      <c r="R10" s="77">
        <v>785</v>
      </c>
      <c r="S10" s="82">
        <f>120-20</f>
        <v>100</v>
      </c>
      <c r="T10" s="79">
        <f t="shared" si="2"/>
        <v>368</v>
      </c>
      <c r="U10" s="80">
        <v>124</v>
      </c>
      <c r="V10" s="77">
        <v>810</v>
      </c>
      <c r="W10" s="78">
        <f>120-20</f>
        <v>100</v>
      </c>
      <c r="X10" s="81">
        <f t="shared" si="3"/>
        <v>468</v>
      </c>
      <c r="Y10" s="23">
        <v>125</v>
      </c>
      <c r="Z10" s="79">
        <v>960</v>
      </c>
      <c r="AA10" s="16"/>
      <c r="AB10" s="58"/>
    </row>
    <row r="11" spans="1:28" ht="27" customHeight="1">
      <c r="A11" s="23">
        <v>6</v>
      </c>
      <c r="B11" s="24" t="s">
        <v>5</v>
      </c>
      <c r="C11" s="25">
        <v>102.41</v>
      </c>
      <c r="D11" s="25">
        <v>70</v>
      </c>
      <c r="E11" s="25">
        <v>95.5</v>
      </c>
      <c r="F11" s="25">
        <v>622.7</v>
      </c>
      <c r="G11" s="23">
        <v>17</v>
      </c>
      <c r="H11" s="76">
        <v>119.4</v>
      </c>
      <c r="I11" s="23">
        <v>120</v>
      </c>
      <c r="J11" s="77">
        <v>785</v>
      </c>
      <c r="K11" s="78">
        <v>36</v>
      </c>
      <c r="L11" s="79">
        <f t="shared" si="0"/>
        <v>155.4</v>
      </c>
      <c r="M11" s="80">
        <v>126</v>
      </c>
      <c r="N11" s="77">
        <v>950</v>
      </c>
      <c r="O11" s="78">
        <v>54.6</v>
      </c>
      <c r="P11" s="81">
        <f t="shared" si="1"/>
        <v>210</v>
      </c>
      <c r="Q11" s="80">
        <v>130</v>
      </c>
      <c r="R11" s="77">
        <v>1135</v>
      </c>
      <c r="S11" s="78">
        <v>40</v>
      </c>
      <c r="T11" s="79">
        <f t="shared" si="2"/>
        <v>250</v>
      </c>
      <c r="U11" s="80">
        <v>132</v>
      </c>
      <c r="V11" s="77">
        <v>1220</v>
      </c>
      <c r="W11" s="78">
        <v>50</v>
      </c>
      <c r="X11" s="81">
        <f t="shared" si="3"/>
        <v>300</v>
      </c>
      <c r="Y11" s="23">
        <v>135</v>
      </c>
      <c r="Z11" s="77">
        <v>1325</v>
      </c>
      <c r="AA11" s="16"/>
      <c r="AB11" s="58"/>
    </row>
    <row r="12" spans="1:28" ht="27" customHeight="1">
      <c r="A12" s="23">
        <v>7</v>
      </c>
      <c r="B12" s="24" t="s">
        <v>6</v>
      </c>
      <c r="C12" s="25">
        <v>80.91</v>
      </c>
      <c r="D12" s="25">
        <v>24.8</v>
      </c>
      <c r="E12" s="25">
        <v>100</v>
      </c>
      <c r="F12" s="25">
        <v>300</v>
      </c>
      <c r="G12" s="23">
        <v>10</v>
      </c>
      <c r="H12" s="76">
        <v>91</v>
      </c>
      <c r="I12" s="23">
        <v>115</v>
      </c>
      <c r="J12" s="77">
        <v>380</v>
      </c>
      <c r="K12" s="78">
        <v>69</v>
      </c>
      <c r="L12" s="79">
        <f t="shared" si="0"/>
        <v>160</v>
      </c>
      <c r="M12" s="80">
        <v>120</v>
      </c>
      <c r="N12" s="77">
        <v>460</v>
      </c>
      <c r="O12" s="78">
        <v>60</v>
      </c>
      <c r="P12" s="81">
        <f t="shared" si="1"/>
        <v>220</v>
      </c>
      <c r="Q12" s="80">
        <v>125</v>
      </c>
      <c r="R12" s="77">
        <v>590</v>
      </c>
      <c r="S12" s="78">
        <v>80</v>
      </c>
      <c r="T12" s="79">
        <f t="shared" si="2"/>
        <v>300</v>
      </c>
      <c r="U12" s="80">
        <v>128</v>
      </c>
      <c r="V12" s="77">
        <v>635</v>
      </c>
      <c r="W12" s="78">
        <v>30</v>
      </c>
      <c r="X12" s="81">
        <f t="shared" si="3"/>
        <v>330</v>
      </c>
      <c r="Y12" s="23">
        <v>132</v>
      </c>
      <c r="Z12" s="79">
        <v>930</v>
      </c>
      <c r="AA12" s="16"/>
      <c r="AB12" s="58"/>
    </row>
    <row r="13" spans="1:30" ht="27" customHeight="1">
      <c r="A13" s="23">
        <v>8</v>
      </c>
      <c r="B13" s="24" t="s">
        <v>7</v>
      </c>
      <c r="C13" s="25">
        <v>14.68</v>
      </c>
      <c r="D13" s="25">
        <v>10.1</v>
      </c>
      <c r="E13" s="25">
        <v>164.729075</v>
      </c>
      <c r="F13" s="25">
        <v>17</v>
      </c>
      <c r="G13" s="23">
        <v>5</v>
      </c>
      <c r="H13" s="76">
        <v>19.7</v>
      </c>
      <c r="I13" s="23">
        <v>125</v>
      </c>
      <c r="J13" s="77">
        <v>20</v>
      </c>
      <c r="K13" s="78">
        <v>30.3</v>
      </c>
      <c r="L13" s="79">
        <f t="shared" si="0"/>
        <v>50</v>
      </c>
      <c r="M13" s="80">
        <v>128</v>
      </c>
      <c r="N13" s="77">
        <v>22</v>
      </c>
      <c r="O13" s="78">
        <v>20</v>
      </c>
      <c r="P13" s="81">
        <f t="shared" si="1"/>
        <v>70</v>
      </c>
      <c r="Q13" s="80">
        <v>130</v>
      </c>
      <c r="R13" s="77">
        <v>25</v>
      </c>
      <c r="S13" s="78">
        <v>20</v>
      </c>
      <c r="T13" s="79">
        <f t="shared" si="2"/>
        <v>90</v>
      </c>
      <c r="U13" s="80">
        <v>130</v>
      </c>
      <c r="V13" s="77">
        <v>55</v>
      </c>
      <c r="W13" s="78">
        <v>10</v>
      </c>
      <c r="X13" s="81">
        <f t="shared" si="3"/>
        <v>100</v>
      </c>
      <c r="Y13" s="23">
        <v>132</v>
      </c>
      <c r="Z13" s="79">
        <v>82</v>
      </c>
      <c r="AA13" s="16"/>
      <c r="AB13" s="58"/>
      <c r="AD13" s="2" t="s">
        <v>218</v>
      </c>
    </row>
    <row r="14" spans="1:28" ht="27" customHeight="1">
      <c r="A14" s="23">
        <v>9</v>
      </c>
      <c r="B14" s="24" t="s">
        <v>8</v>
      </c>
      <c r="C14" s="25">
        <v>14.882000000000001</v>
      </c>
      <c r="D14" s="25">
        <v>7.415</v>
      </c>
      <c r="E14" s="25">
        <v>163.4</v>
      </c>
      <c r="F14" s="25">
        <v>44.6</v>
      </c>
      <c r="G14" s="23">
        <v>2</v>
      </c>
      <c r="H14" s="76">
        <v>17</v>
      </c>
      <c r="I14" s="23">
        <v>125</v>
      </c>
      <c r="J14" s="77">
        <v>65</v>
      </c>
      <c r="K14" s="78">
        <f>63-30</f>
        <v>33</v>
      </c>
      <c r="L14" s="79">
        <f t="shared" si="0"/>
        <v>50</v>
      </c>
      <c r="M14" s="80">
        <v>130</v>
      </c>
      <c r="N14" s="77">
        <v>70</v>
      </c>
      <c r="O14" s="78">
        <f>50-10</f>
        <v>40</v>
      </c>
      <c r="P14" s="81">
        <f t="shared" si="1"/>
        <v>90</v>
      </c>
      <c r="Q14" s="80">
        <v>134</v>
      </c>
      <c r="R14" s="77">
        <v>80</v>
      </c>
      <c r="S14" s="78">
        <v>40</v>
      </c>
      <c r="T14" s="79">
        <f t="shared" si="2"/>
        <v>130</v>
      </c>
      <c r="U14" s="80">
        <v>135</v>
      </c>
      <c r="V14" s="77">
        <v>85</v>
      </c>
      <c r="W14" s="78">
        <v>30</v>
      </c>
      <c r="X14" s="81">
        <f t="shared" si="3"/>
        <v>160</v>
      </c>
      <c r="Y14" s="23">
        <v>136</v>
      </c>
      <c r="Z14" s="79">
        <v>95</v>
      </c>
      <c r="AA14" s="16"/>
      <c r="AB14" s="58"/>
    </row>
    <row r="15" spans="1:28" ht="27" customHeight="1">
      <c r="A15" s="23">
        <v>10</v>
      </c>
      <c r="B15" s="24" t="s">
        <v>9</v>
      </c>
      <c r="C15" s="25">
        <v>13.4</v>
      </c>
      <c r="D15" s="25">
        <v>11.7</v>
      </c>
      <c r="E15" s="25">
        <v>100</v>
      </c>
      <c r="F15" s="25">
        <v>130</v>
      </c>
      <c r="G15" s="23">
        <v>2</v>
      </c>
      <c r="H15" s="76">
        <v>15.4</v>
      </c>
      <c r="I15" s="23">
        <v>105</v>
      </c>
      <c r="J15" s="77">
        <v>140</v>
      </c>
      <c r="K15" s="78">
        <v>4.6</v>
      </c>
      <c r="L15" s="79">
        <f t="shared" si="0"/>
        <v>20</v>
      </c>
      <c r="M15" s="80">
        <v>110</v>
      </c>
      <c r="N15" s="77">
        <v>145</v>
      </c>
      <c r="O15" s="78">
        <v>5</v>
      </c>
      <c r="P15" s="81">
        <f t="shared" si="1"/>
        <v>25</v>
      </c>
      <c r="Q15" s="80">
        <v>115</v>
      </c>
      <c r="R15" s="77">
        <v>148</v>
      </c>
      <c r="S15" s="78">
        <v>5</v>
      </c>
      <c r="T15" s="79">
        <f t="shared" si="2"/>
        <v>30</v>
      </c>
      <c r="U15" s="80">
        <v>120</v>
      </c>
      <c r="V15" s="77">
        <v>150</v>
      </c>
      <c r="W15" s="78"/>
      <c r="X15" s="81">
        <f t="shared" si="3"/>
        <v>30</v>
      </c>
      <c r="Y15" s="23">
        <v>124</v>
      </c>
      <c r="Z15" s="79">
        <v>155</v>
      </c>
      <c r="AA15" s="16"/>
      <c r="AB15" s="58"/>
    </row>
    <row r="16" spans="1:28" ht="27" customHeight="1">
      <c r="A16" s="23">
        <v>11</v>
      </c>
      <c r="B16" s="24" t="s">
        <v>10</v>
      </c>
      <c r="C16" s="25">
        <v>161</v>
      </c>
      <c r="D16" s="25">
        <v>25.6</v>
      </c>
      <c r="E16" s="25">
        <v>156.550548</v>
      </c>
      <c r="F16" s="25">
        <v>313.2</v>
      </c>
      <c r="G16" s="23">
        <v>100</v>
      </c>
      <c r="H16" s="76">
        <v>261</v>
      </c>
      <c r="I16" s="23">
        <v>118</v>
      </c>
      <c r="J16" s="77">
        <v>380</v>
      </c>
      <c r="K16" s="78">
        <v>100</v>
      </c>
      <c r="L16" s="79">
        <f t="shared" si="0"/>
        <v>361</v>
      </c>
      <c r="M16" s="80">
        <v>120</v>
      </c>
      <c r="N16" s="77">
        <v>450</v>
      </c>
      <c r="O16" s="78">
        <v>59</v>
      </c>
      <c r="P16" s="81">
        <f t="shared" si="1"/>
        <v>420</v>
      </c>
      <c r="Q16" s="80">
        <v>122</v>
      </c>
      <c r="R16" s="77">
        <v>595</v>
      </c>
      <c r="S16" s="78">
        <v>50</v>
      </c>
      <c r="T16" s="79">
        <f t="shared" si="2"/>
        <v>470</v>
      </c>
      <c r="U16" s="80">
        <v>125</v>
      </c>
      <c r="V16" s="77">
        <v>920</v>
      </c>
      <c r="W16" s="78">
        <v>50</v>
      </c>
      <c r="X16" s="81">
        <f t="shared" si="3"/>
        <v>520</v>
      </c>
      <c r="Y16" s="23">
        <v>128</v>
      </c>
      <c r="Z16" s="77">
        <v>1530</v>
      </c>
      <c r="AA16" s="16"/>
      <c r="AB16" s="58"/>
    </row>
    <row r="17" spans="1:28" ht="27" customHeight="1">
      <c r="A17" s="23">
        <v>12</v>
      </c>
      <c r="B17" s="24" t="s">
        <v>11</v>
      </c>
      <c r="C17" s="25">
        <v>48.6</v>
      </c>
      <c r="D17" s="25">
        <v>40.38</v>
      </c>
      <c r="E17" s="25">
        <v>110</v>
      </c>
      <c r="F17" s="25">
        <v>472.5</v>
      </c>
      <c r="G17" s="23">
        <v>30</v>
      </c>
      <c r="H17" s="76">
        <v>78.6</v>
      </c>
      <c r="I17" s="23">
        <v>125</v>
      </c>
      <c r="J17" s="77">
        <v>600</v>
      </c>
      <c r="K17" s="78">
        <v>144.4</v>
      </c>
      <c r="L17" s="79">
        <f t="shared" si="0"/>
        <v>223</v>
      </c>
      <c r="M17" s="80">
        <v>128</v>
      </c>
      <c r="N17" s="77">
        <v>760</v>
      </c>
      <c r="O17" s="78">
        <v>39</v>
      </c>
      <c r="P17" s="81">
        <f t="shared" si="1"/>
        <v>262</v>
      </c>
      <c r="Q17" s="80">
        <v>133</v>
      </c>
      <c r="R17" s="77">
        <v>785</v>
      </c>
      <c r="S17" s="78">
        <v>38</v>
      </c>
      <c r="T17" s="79">
        <f t="shared" si="2"/>
        <v>300</v>
      </c>
      <c r="U17" s="80">
        <v>135</v>
      </c>
      <c r="V17" s="77">
        <v>835</v>
      </c>
      <c r="W17" s="78">
        <v>50</v>
      </c>
      <c r="X17" s="81">
        <f t="shared" si="3"/>
        <v>350</v>
      </c>
      <c r="Y17" s="23">
        <v>135</v>
      </c>
      <c r="Z17" s="79">
        <v>885</v>
      </c>
      <c r="AA17" s="16"/>
      <c r="AB17" s="58"/>
    </row>
    <row r="18" spans="1:28" ht="27" customHeight="1">
      <c r="A18" s="23">
        <v>13</v>
      </c>
      <c r="B18" s="24" t="s">
        <v>12</v>
      </c>
      <c r="C18" s="25">
        <v>20</v>
      </c>
      <c r="D18" s="25">
        <v>13.9</v>
      </c>
      <c r="E18" s="25">
        <v>95.5</v>
      </c>
      <c r="F18" s="25">
        <v>124.2</v>
      </c>
      <c r="G18" s="23">
        <v>30</v>
      </c>
      <c r="H18" s="76">
        <v>50</v>
      </c>
      <c r="I18" s="23">
        <v>100</v>
      </c>
      <c r="J18" s="77">
        <v>130</v>
      </c>
      <c r="K18" s="78">
        <v>5</v>
      </c>
      <c r="L18" s="79">
        <f t="shared" si="0"/>
        <v>55</v>
      </c>
      <c r="M18" s="80">
        <v>106</v>
      </c>
      <c r="N18" s="77">
        <v>135</v>
      </c>
      <c r="O18" s="78">
        <v>5</v>
      </c>
      <c r="P18" s="81">
        <f t="shared" si="1"/>
        <v>60</v>
      </c>
      <c r="Q18" s="80">
        <v>113</v>
      </c>
      <c r="R18" s="77">
        <v>138</v>
      </c>
      <c r="S18" s="78">
        <v>5</v>
      </c>
      <c r="T18" s="79">
        <f t="shared" si="2"/>
        <v>65</v>
      </c>
      <c r="U18" s="80">
        <v>115</v>
      </c>
      <c r="V18" s="77">
        <v>145</v>
      </c>
      <c r="W18" s="78">
        <v>5</v>
      </c>
      <c r="X18" s="81">
        <f t="shared" si="3"/>
        <v>70</v>
      </c>
      <c r="Y18" s="23">
        <v>120</v>
      </c>
      <c r="Z18" s="79">
        <v>385</v>
      </c>
      <c r="AA18" s="16"/>
      <c r="AB18" s="58"/>
    </row>
    <row r="19" spans="1:28" ht="27" customHeight="1">
      <c r="A19" s="131" t="s">
        <v>13</v>
      </c>
      <c r="B19" s="132"/>
      <c r="C19" s="26">
        <f>SUM(C6:C18)</f>
        <v>1099.9539999999997</v>
      </c>
      <c r="D19" s="26">
        <f>SUM(D6:D18)</f>
        <v>501.00700000000006</v>
      </c>
      <c r="E19" s="26">
        <f>F19/D19*10</f>
        <v>92.22422521042618</v>
      </c>
      <c r="F19" s="26">
        <f>SUM(F6:F18)</f>
        <v>4620.49824</v>
      </c>
      <c r="G19" s="83">
        <f>SUM(G6:G18)</f>
        <v>290</v>
      </c>
      <c r="H19" s="84">
        <f>SUM(H6:H18)</f>
        <v>1390.6999999999998</v>
      </c>
      <c r="I19" s="85">
        <f>SUM(I6:I18)/13</f>
        <v>112.38461538461539</v>
      </c>
      <c r="J19" s="86">
        <f>SUM(J6:J18)</f>
        <v>5700.5</v>
      </c>
      <c r="K19" s="84">
        <f>SUM(K6:K18)</f>
        <v>634.3000000000001</v>
      </c>
      <c r="L19" s="83">
        <f>SUM(L6:L18)</f>
        <v>2025</v>
      </c>
      <c r="M19" s="85">
        <f>SUM(M6:M18)/13</f>
        <v>117.07692307692308</v>
      </c>
      <c r="N19" s="86">
        <f>SUM(N6:N18)</f>
        <v>6672</v>
      </c>
      <c r="O19" s="87">
        <f>SUM(O6:O18)</f>
        <v>547</v>
      </c>
      <c r="P19" s="83">
        <f>SUM(P6:P18)</f>
        <v>2572</v>
      </c>
      <c r="Q19" s="85">
        <f>SUM(Q6:Q18)/13</f>
        <v>121.46153846153847</v>
      </c>
      <c r="R19" s="86">
        <f>SUM(R6:R18)</f>
        <v>8250</v>
      </c>
      <c r="S19" s="86">
        <f>SUM(S6:S18)</f>
        <v>493</v>
      </c>
      <c r="T19" s="86">
        <f>SUM(T6:T18)</f>
        <v>3065</v>
      </c>
      <c r="U19" s="85">
        <f>SUM(U6:U18)/13</f>
        <v>124.84615384615384</v>
      </c>
      <c r="V19" s="86">
        <f>SUM(V6:V18)</f>
        <v>9080</v>
      </c>
      <c r="W19" s="84">
        <f>SUM(W6:W18)</f>
        <v>435</v>
      </c>
      <c r="X19" s="83">
        <f>SUM(X6:X18)</f>
        <v>3500</v>
      </c>
      <c r="Y19" s="85">
        <f>SUM(Y6:Y18)/13</f>
        <v>127.76923076923077</v>
      </c>
      <c r="Z19" s="86">
        <f>SUM(Z6:Z18)</f>
        <v>11500</v>
      </c>
      <c r="AA19" s="17"/>
      <c r="AB19" s="58"/>
    </row>
    <row r="21" spans="4:28" ht="15">
      <c r="D21" s="3"/>
      <c r="L21" s="5"/>
      <c r="M21" s="5"/>
      <c r="AB21" s="3"/>
    </row>
    <row r="23" spans="7:21" ht="15">
      <c r="G23" s="5"/>
      <c r="H23" s="5"/>
      <c r="I23" s="5"/>
      <c r="L23" s="5"/>
      <c r="M23" s="5"/>
      <c r="O23" s="5"/>
      <c r="P23" s="5"/>
      <c r="Q23" s="5"/>
      <c r="U23" s="5"/>
    </row>
    <row r="24" spans="7:24" ht="15">
      <c r="G24" s="5"/>
      <c r="H24" s="5"/>
      <c r="L24" s="5"/>
      <c r="O24" s="5"/>
      <c r="P24" s="5"/>
      <c r="X24" s="5"/>
    </row>
  </sheetData>
  <sheetProtection/>
  <mergeCells count="26">
    <mergeCell ref="A19:B19"/>
    <mergeCell ref="C3:F3"/>
    <mergeCell ref="G3:J3"/>
    <mergeCell ref="K3:N3"/>
    <mergeCell ref="G4:H4"/>
    <mergeCell ref="B4:B5"/>
    <mergeCell ref="N4:N5"/>
    <mergeCell ref="A3:A5"/>
    <mergeCell ref="I4:I5"/>
    <mergeCell ref="J4:J5"/>
    <mergeCell ref="A1:Z1"/>
    <mergeCell ref="O3:R3"/>
    <mergeCell ref="S3:V3"/>
    <mergeCell ref="Z4:Z5"/>
    <mergeCell ref="O4:P4"/>
    <mergeCell ref="Q4:Q5"/>
    <mergeCell ref="R4:R5"/>
    <mergeCell ref="Y4:Y5"/>
    <mergeCell ref="A2:Z2"/>
    <mergeCell ref="S4:T4"/>
    <mergeCell ref="U4:U5"/>
    <mergeCell ref="V4:V5"/>
    <mergeCell ref="W4:X4"/>
    <mergeCell ref="K4:L4"/>
    <mergeCell ref="M4:M5"/>
    <mergeCell ref="W3:Z3"/>
  </mergeCells>
  <printOptions horizontalCentered="1"/>
  <pageMargins left="0.6692913385826772" right="0.1968503937007874" top="0.6692913385826772" bottom="0.5118110236220472" header="0.4330708661417323" footer="0.5905511811023623"/>
  <pageSetup horizontalDpi="600" verticalDpi="600" orientation="landscape" paperSize="9" scale="90" r:id="rId3"/>
  <headerFooter alignWithMargins="0">
    <oddFooter>&amp;R&amp;"Times New Roman,nghiêng"&amp;9PL V - 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0" zoomScaleNormal="80" zoomScalePageLayoutView="0" workbookViewId="0" topLeftCell="A1">
      <selection activeCell="A2" sqref="A2:Q2"/>
    </sheetView>
  </sheetViews>
  <sheetFormatPr defaultColWidth="9.140625" defaultRowHeight="12.75"/>
  <cols>
    <col min="1" max="1" width="5.140625" style="9" customWidth="1"/>
    <col min="2" max="2" width="8.00390625" style="9" customWidth="1"/>
    <col min="3" max="4" width="6.28125" style="9" customWidth="1"/>
    <col min="5" max="5" width="12.57421875" style="9" customWidth="1"/>
    <col min="6" max="7" width="5.7109375" style="9" customWidth="1"/>
    <col min="8" max="8" width="12.8515625" style="9" customWidth="1"/>
    <col min="9" max="10" width="6.28125" style="9" customWidth="1"/>
    <col min="11" max="11" width="12.8515625" style="9" customWidth="1"/>
    <col min="12" max="12" width="6.00390625" style="9" customWidth="1"/>
    <col min="13" max="13" width="5.8515625" style="9" customWidth="1"/>
    <col min="14" max="14" width="14.421875" style="9" customWidth="1"/>
    <col min="15" max="15" width="5.421875" style="9" customWidth="1"/>
    <col min="16" max="16" width="7.140625" style="9" customWidth="1"/>
    <col min="17" max="17" width="17.421875" style="9" customWidth="1"/>
    <col min="18" max="16384" width="9.140625" style="9" customWidth="1"/>
  </cols>
  <sheetData>
    <row r="1" spans="1:17" ht="42.75" customHeight="1">
      <c r="A1" s="108" t="s">
        <v>228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30.75" customHeight="1">
      <c r="A2" s="114" t="s">
        <v>247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3.25" customHeight="1">
      <c r="A3" s="138" t="s">
        <v>15</v>
      </c>
      <c r="B3" s="138" t="s">
        <v>14</v>
      </c>
      <c r="C3" s="136" t="s">
        <v>20</v>
      </c>
      <c r="D3" s="140"/>
      <c r="E3" s="137"/>
      <c r="F3" s="136" t="s">
        <v>21</v>
      </c>
      <c r="G3" s="140"/>
      <c r="H3" s="137"/>
      <c r="I3" s="136" t="s">
        <v>22</v>
      </c>
      <c r="J3" s="140"/>
      <c r="K3" s="137"/>
      <c r="L3" s="136" t="s">
        <v>23</v>
      </c>
      <c r="M3" s="140"/>
      <c r="N3" s="137"/>
      <c r="O3" s="136" t="s">
        <v>24</v>
      </c>
      <c r="P3" s="140"/>
      <c r="Q3" s="137"/>
    </row>
    <row r="4" spans="1:17" ht="51.75" customHeight="1">
      <c r="A4" s="139"/>
      <c r="B4" s="139"/>
      <c r="C4" s="29" t="s">
        <v>26</v>
      </c>
      <c r="D4" s="29" t="s">
        <v>19</v>
      </c>
      <c r="E4" s="29" t="s">
        <v>87</v>
      </c>
      <c r="F4" s="29" t="s">
        <v>26</v>
      </c>
      <c r="G4" s="29" t="s">
        <v>19</v>
      </c>
      <c r="H4" s="29" t="s">
        <v>87</v>
      </c>
      <c r="I4" s="29" t="s">
        <v>26</v>
      </c>
      <c r="J4" s="29" t="s">
        <v>19</v>
      </c>
      <c r="K4" s="29" t="s">
        <v>87</v>
      </c>
      <c r="L4" s="29" t="s">
        <v>26</v>
      </c>
      <c r="M4" s="29" t="s">
        <v>19</v>
      </c>
      <c r="N4" s="29" t="s">
        <v>87</v>
      </c>
      <c r="O4" s="29" t="s">
        <v>26</v>
      </c>
      <c r="P4" s="29" t="s">
        <v>19</v>
      </c>
      <c r="Q4" s="29" t="s">
        <v>87</v>
      </c>
    </row>
    <row r="5" spans="1:17" ht="133.5" customHeight="1">
      <c r="A5" s="30">
        <v>1</v>
      </c>
      <c r="B5" s="30" t="s">
        <v>2</v>
      </c>
      <c r="C5" s="30">
        <v>7</v>
      </c>
      <c r="D5" s="30">
        <v>284</v>
      </c>
      <c r="E5" s="30" t="s">
        <v>88</v>
      </c>
      <c r="F5" s="30">
        <v>8</v>
      </c>
      <c r="G5" s="30">
        <v>328</v>
      </c>
      <c r="H5" s="30" t="s">
        <v>89</v>
      </c>
      <c r="I5" s="30">
        <v>11</v>
      </c>
      <c r="J5" s="30">
        <v>400</v>
      </c>
      <c r="K5" s="42" t="s">
        <v>27</v>
      </c>
      <c r="L5" s="30">
        <v>12</v>
      </c>
      <c r="M5" s="30">
        <v>450</v>
      </c>
      <c r="N5" s="42" t="s">
        <v>98</v>
      </c>
      <c r="O5" s="30">
        <v>14</v>
      </c>
      <c r="P5" s="30">
        <v>500</v>
      </c>
      <c r="Q5" s="42" t="s">
        <v>98</v>
      </c>
    </row>
    <row r="6" spans="1:17" ht="114.75" customHeight="1">
      <c r="A6" s="30">
        <v>2</v>
      </c>
      <c r="B6" s="30" t="s">
        <v>4</v>
      </c>
      <c r="C6" s="30">
        <v>1</v>
      </c>
      <c r="D6" s="30">
        <v>20</v>
      </c>
      <c r="E6" s="30" t="s">
        <v>90</v>
      </c>
      <c r="F6" s="30">
        <v>2</v>
      </c>
      <c r="G6" s="30">
        <v>40</v>
      </c>
      <c r="H6" s="30" t="s">
        <v>91</v>
      </c>
      <c r="I6" s="30">
        <v>3</v>
      </c>
      <c r="J6" s="30">
        <v>60</v>
      </c>
      <c r="K6" s="30" t="s">
        <v>92</v>
      </c>
      <c r="L6" s="30">
        <v>5</v>
      </c>
      <c r="M6" s="30">
        <v>100</v>
      </c>
      <c r="N6" s="30" t="s">
        <v>93</v>
      </c>
      <c r="O6" s="30">
        <v>34</v>
      </c>
      <c r="P6" s="30">
        <v>220</v>
      </c>
      <c r="Q6" s="42" t="s">
        <v>28</v>
      </c>
    </row>
    <row r="7" spans="1:17" ht="139.5" customHeight="1">
      <c r="A7" s="30">
        <v>3</v>
      </c>
      <c r="B7" s="30" t="s">
        <v>5</v>
      </c>
      <c r="C7" s="30">
        <v>0</v>
      </c>
      <c r="D7" s="30">
        <v>0</v>
      </c>
      <c r="E7" s="30"/>
      <c r="F7" s="30">
        <v>3</v>
      </c>
      <c r="G7" s="30">
        <v>15</v>
      </c>
      <c r="H7" s="30" t="s">
        <v>94</v>
      </c>
      <c r="I7" s="30">
        <v>8</v>
      </c>
      <c r="J7" s="30">
        <v>45</v>
      </c>
      <c r="K7" s="30" t="s">
        <v>95</v>
      </c>
      <c r="L7" s="30">
        <v>16</v>
      </c>
      <c r="M7" s="30">
        <v>80</v>
      </c>
      <c r="N7" s="30" t="s">
        <v>29</v>
      </c>
      <c r="O7" s="30">
        <v>22</v>
      </c>
      <c r="P7" s="30">
        <v>120</v>
      </c>
      <c r="Q7" s="30" t="s">
        <v>29</v>
      </c>
    </row>
    <row r="8" spans="1:17" ht="84.75" customHeight="1">
      <c r="A8" s="30">
        <v>4</v>
      </c>
      <c r="B8" s="30" t="s">
        <v>6</v>
      </c>
      <c r="C8" s="30">
        <v>1</v>
      </c>
      <c r="D8" s="30">
        <v>6</v>
      </c>
      <c r="E8" s="30" t="s">
        <v>96</v>
      </c>
      <c r="F8" s="30">
        <v>5</v>
      </c>
      <c r="G8" s="30">
        <v>13</v>
      </c>
      <c r="H8" s="30" t="s">
        <v>96</v>
      </c>
      <c r="I8" s="30">
        <v>5</v>
      </c>
      <c r="J8" s="30">
        <v>22</v>
      </c>
      <c r="K8" s="30" t="s">
        <v>96</v>
      </c>
      <c r="L8" s="30">
        <v>5</v>
      </c>
      <c r="M8" s="30">
        <v>19</v>
      </c>
      <c r="N8" s="42" t="s">
        <v>30</v>
      </c>
      <c r="O8" s="30">
        <v>14</v>
      </c>
      <c r="P8" s="30">
        <v>105</v>
      </c>
      <c r="Q8" s="30" t="s">
        <v>30</v>
      </c>
    </row>
    <row r="9" spans="1:17" ht="99" customHeight="1">
      <c r="A9" s="30">
        <v>5</v>
      </c>
      <c r="B9" s="30" t="s">
        <v>8</v>
      </c>
      <c r="C9" s="30">
        <v>2</v>
      </c>
      <c r="D9" s="30">
        <v>10</v>
      </c>
      <c r="E9" s="30" t="s">
        <v>206</v>
      </c>
      <c r="F9" s="30">
        <v>5</v>
      </c>
      <c r="G9" s="30">
        <v>20</v>
      </c>
      <c r="H9" s="30" t="s">
        <v>97</v>
      </c>
      <c r="I9" s="30">
        <v>7</v>
      </c>
      <c r="J9" s="30">
        <v>35</v>
      </c>
      <c r="K9" s="42" t="s">
        <v>220</v>
      </c>
      <c r="L9" s="30">
        <v>10</v>
      </c>
      <c r="M9" s="30">
        <v>40</v>
      </c>
      <c r="N9" s="42" t="s">
        <v>219</v>
      </c>
      <c r="O9" s="30">
        <v>20</v>
      </c>
      <c r="P9" s="30">
        <v>120</v>
      </c>
      <c r="Q9" s="42" t="s">
        <v>31</v>
      </c>
    </row>
    <row r="10" spans="1:17" ht="132" customHeight="1">
      <c r="A10" s="30">
        <v>6</v>
      </c>
      <c r="B10" s="30" t="s">
        <v>10</v>
      </c>
      <c r="C10" s="30">
        <v>3</v>
      </c>
      <c r="D10" s="30">
        <v>20</v>
      </c>
      <c r="E10" s="30" t="s">
        <v>207</v>
      </c>
      <c r="F10" s="30">
        <v>5</v>
      </c>
      <c r="G10" s="30">
        <v>30</v>
      </c>
      <c r="H10" s="30" t="s">
        <v>208</v>
      </c>
      <c r="I10" s="30">
        <v>10</v>
      </c>
      <c r="J10" s="30">
        <v>80</v>
      </c>
      <c r="K10" s="42" t="s">
        <v>213</v>
      </c>
      <c r="L10" s="30">
        <v>20</v>
      </c>
      <c r="M10" s="30">
        <v>200</v>
      </c>
      <c r="N10" s="42" t="s">
        <v>214</v>
      </c>
      <c r="O10" s="30">
        <v>23</v>
      </c>
      <c r="P10" s="30">
        <v>300</v>
      </c>
      <c r="Q10" s="42" t="s">
        <v>215</v>
      </c>
    </row>
    <row r="11" spans="1:17" ht="146.25" customHeight="1">
      <c r="A11" s="30">
        <v>7</v>
      </c>
      <c r="B11" s="30" t="s">
        <v>11</v>
      </c>
      <c r="C11" s="30">
        <v>3</v>
      </c>
      <c r="D11" s="30">
        <v>18</v>
      </c>
      <c r="E11" s="30" t="s">
        <v>209</v>
      </c>
      <c r="F11" s="30">
        <v>6</v>
      </c>
      <c r="G11" s="30">
        <v>40</v>
      </c>
      <c r="H11" s="30" t="s">
        <v>210</v>
      </c>
      <c r="I11" s="30">
        <v>10</v>
      </c>
      <c r="J11" s="30">
        <v>70</v>
      </c>
      <c r="K11" s="42" t="s">
        <v>211</v>
      </c>
      <c r="L11" s="30">
        <v>15</v>
      </c>
      <c r="M11" s="30">
        <v>100</v>
      </c>
      <c r="N11" s="42" t="s">
        <v>212</v>
      </c>
      <c r="O11" s="30">
        <v>20</v>
      </c>
      <c r="P11" s="30">
        <v>135</v>
      </c>
      <c r="Q11" s="42" t="s">
        <v>32</v>
      </c>
    </row>
    <row r="12" spans="1:17" ht="15.75" customHeight="1">
      <c r="A12" s="136" t="s">
        <v>13</v>
      </c>
      <c r="B12" s="137"/>
      <c r="C12" s="29">
        <f>SUM(C5:C11)</f>
        <v>17</v>
      </c>
      <c r="D12" s="29">
        <f>SUM(D5:D11)</f>
        <v>358</v>
      </c>
      <c r="E12" s="29"/>
      <c r="F12" s="29">
        <f>SUM(F5:F11)</f>
        <v>34</v>
      </c>
      <c r="G12" s="29">
        <f>SUM(G5:G11)</f>
        <v>486</v>
      </c>
      <c r="H12" s="29"/>
      <c r="I12" s="29">
        <f>SUM(I5:I11)</f>
        <v>54</v>
      </c>
      <c r="J12" s="29">
        <f>SUM(J5:J11)</f>
        <v>712</v>
      </c>
      <c r="K12" s="29"/>
      <c r="L12" s="29">
        <f>SUM(L5:L11)</f>
        <v>83</v>
      </c>
      <c r="M12" s="88">
        <f>SUM(M5:M11)</f>
        <v>989</v>
      </c>
      <c r="N12" s="29"/>
      <c r="O12" s="29">
        <f>SUM(O5:O11)</f>
        <v>147</v>
      </c>
      <c r="P12" s="88">
        <f>SUM(P5:P11)</f>
        <v>1500</v>
      </c>
      <c r="Q12" s="29"/>
    </row>
  </sheetData>
  <sheetProtection/>
  <mergeCells count="10">
    <mergeCell ref="A12:B12"/>
    <mergeCell ref="A1:Q1"/>
    <mergeCell ref="A3:A4"/>
    <mergeCell ref="B3:B4"/>
    <mergeCell ref="C3:E3"/>
    <mergeCell ref="F3:H3"/>
    <mergeCell ref="I3:K3"/>
    <mergeCell ref="L3:N3"/>
    <mergeCell ref="O3:Q3"/>
    <mergeCell ref="A2:Q2"/>
  </mergeCells>
  <printOptions horizontalCentered="1"/>
  <pageMargins left="0.35433070866141736" right="0.2362204724409449" top="0.65" bottom="0.46" header="0.31496062992125984" footer="0.42"/>
  <pageSetup horizontalDpi="600" verticalDpi="600" orientation="landscape" paperSize="9" scale="93" r:id="rId1"/>
  <headerFooter>
    <oddFooter>&amp;R&amp;"Times New Roman,nghiêng"&amp;9PL VI -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5.7109375" style="89" customWidth="1"/>
    <col min="2" max="2" width="15.421875" style="89" customWidth="1"/>
    <col min="3" max="3" width="9.57421875" style="89" customWidth="1"/>
    <col min="4" max="4" width="50.00390625" style="89" customWidth="1"/>
    <col min="5" max="5" width="9.57421875" style="89" customWidth="1"/>
    <col min="6" max="6" width="30.421875" style="89" customWidth="1"/>
    <col min="7" max="7" width="13.421875" style="89" customWidth="1"/>
    <col min="8" max="16384" width="9.140625" style="89" customWidth="1"/>
  </cols>
  <sheetData>
    <row r="1" spans="1:7" ht="38.25" customHeight="1">
      <c r="A1" s="108" t="s">
        <v>229</v>
      </c>
      <c r="B1" s="141"/>
      <c r="C1" s="141"/>
      <c r="D1" s="141"/>
      <c r="E1" s="141"/>
      <c r="F1" s="141"/>
      <c r="G1" s="141"/>
    </row>
    <row r="2" spans="1:7" ht="26.25" customHeight="1">
      <c r="A2" s="114" t="s">
        <v>246</v>
      </c>
      <c r="B2" s="114"/>
      <c r="C2" s="114"/>
      <c r="D2" s="114"/>
      <c r="E2" s="114"/>
      <c r="F2" s="114"/>
      <c r="G2" s="114"/>
    </row>
    <row r="3" spans="1:7" ht="24" customHeight="1">
      <c r="A3" s="144" t="s">
        <v>37</v>
      </c>
      <c r="B3" s="144" t="s">
        <v>14</v>
      </c>
      <c r="C3" s="143" t="s">
        <v>107</v>
      </c>
      <c r="D3" s="143"/>
      <c r="E3" s="142" t="s">
        <v>243</v>
      </c>
      <c r="F3" s="142"/>
      <c r="G3" s="142" t="s">
        <v>242</v>
      </c>
    </row>
    <row r="4" spans="1:7" ht="26.25" customHeight="1">
      <c r="A4" s="145"/>
      <c r="B4" s="145"/>
      <c r="C4" s="36" t="s">
        <v>244</v>
      </c>
      <c r="D4" s="35" t="s">
        <v>225</v>
      </c>
      <c r="E4" s="35" t="s">
        <v>244</v>
      </c>
      <c r="F4" s="35" t="s">
        <v>226</v>
      </c>
      <c r="G4" s="142"/>
    </row>
    <row r="5" spans="1:7" ht="19.5" customHeight="1">
      <c r="A5" s="7">
        <v>1</v>
      </c>
      <c r="B5" s="6" t="s">
        <v>85</v>
      </c>
      <c r="C5" s="7">
        <v>1</v>
      </c>
      <c r="D5" s="7" t="s">
        <v>100</v>
      </c>
      <c r="E5" s="7"/>
      <c r="F5" s="6"/>
      <c r="G5" s="7">
        <v>3</v>
      </c>
    </row>
    <row r="6" spans="1:7" ht="19.5" customHeight="1">
      <c r="A6" s="7">
        <v>2</v>
      </c>
      <c r="B6" s="6" t="s">
        <v>86</v>
      </c>
      <c r="C6" s="7"/>
      <c r="D6" s="7"/>
      <c r="E6" s="7"/>
      <c r="F6" s="6"/>
      <c r="G6" s="7">
        <v>3</v>
      </c>
    </row>
    <row r="7" spans="1:7" ht="51.75" customHeight="1">
      <c r="A7" s="7">
        <v>3</v>
      </c>
      <c r="B7" s="6" t="s">
        <v>2</v>
      </c>
      <c r="C7" s="7">
        <v>13</v>
      </c>
      <c r="D7" s="6" t="s">
        <v>120</v>
      </c>
      <c r="E7" s="7">
        <v>3</v>
      </c>
      <c r="F7" s="6" t="s">
        <v>119</v>
      </c>
      <c r="G7" s="7">
        <v>50</v>
      </c>
    </row>
    <row r="8" spans="1:7" ht="19.5" customHeight="1">
      <c r="A8" s="7">
        <v>4</v>
      </c>
      <c r="B8" s="6" t="s">
        <v>3</v>
      </c>
      <c r="C8" s="7">
        <v>2</v>
      </c>
      <c r="D8" s="6" t="s">
        <v>101</v>
      </c>
      <c r="E8" s="7"/>
      <c r="F8" s="6"/>
      <c r="G8" s="7">
        <v>3</v>
      </c>
    </row>
    <row r="9" spans="1:7" ht="33.75" customHeight="1">
      <c r="A9" s="7">
        <v>5</v>
      </c>
      <c r="B9" s="6" t="s">
        <v>4</v>
      </c>
      <c r="C9" s="7">
        <v>5</v>
      </c>
      <c r="D9" s="6" t="s">
        <v>102</v>
      </c>
      <c r="E9" s="7"/>
      <c r="F9" s="6"/>
      <c r="G9" s="7">
        <v>32</v>
      </c>
    </row>
    <row r="10" spans="1:7" ht="39.75" customHeight="1">
      <c r="A10" s="7">
        <v>6</v>
      </c>
      <c r="B10" s="6" t="s">
        <v>5</v>
      </c>
      <c r="C10" s="7">
        <v>6</v>
      </c>
      <c r="D10" s="6" t="s">
        <v>103</v>
      </c>
      <c r="E10" s="7"/>
      <c r="F10" s="6"/>
      <c r="G10" s="7">
        <v>25</v>
      </c>
    </row>
    <row r="11" spans="1:7" ht="31.5" customHeight="1">
      <c r="A11" s="7">
        <v>7</v>
      </c>
      <c r="B11" s="6" t="s">
        <v>6</v>
      </c>
      <c r="C11" s="7">
        <v>5</v>
      </c>
      <c r="D11" s="6" t="s">
        <v>104</v>
      </c>
      <c r="E11" s="7"/>
      <c r="F11" s="6"/>
      <c r="G11" s="7">
        <v>28</v>
      </c>
    </row>
    <row r="12" spans="1:7" ht="39" customHeight="1">
      <c r="A12" s="7">
        <v>8</v>
      </c>
      <c r="B12" s="6" t="s">
        <v>7</v>
      </c>
      <c r="C12" s="7">
        <v>6</v>
      </c>
      <c r="D12" s="38" t="s">
        <v>114</v>
      </c>
      <c r="E12" s="7"/>
      <c r="F12" s="6"/>
      <c r="G12" s="7">
        <v>20</v>
      </c>
    </row>
    <row r="13" spans="1:7" ht="19.5" customHeight="1">
      <c r="A13" s="7">
        <v>9</v>
      </c>
      <c r="B13" s="6" t="s">
        <v>8</v>
      </c>
      <c r="C13" s="7">
        <v>4</v>
      </c>
      <c r="D13" s="6" t="s">
        <v>105</v>
      </c>
      <c r="E13" s="7"/>
      <c r="F13" s="6"/>
      <c r="G13" s="7">
        <v>25</v>
      </c>
    </row>
    <row r="14" spans="1:7" ht="19.5" customHeight="1">
      <c r="A14" s="7">
        <v>10</v>
      </c>
      <c r="B14" s="6" t="s">
        <v>9</v>
      </c>
      <c r="C14" s="7">
        <v>2</v>
      </c>
      <c r="D14" s="38" t="s">
        <v>115</v>
      </c>
      <c r="E14" s="7"/>
      <c r="F14" s="6"/>
      <c r="G14" s="7">
        <v>2</v>
      </c>
    </row>
    <row r="15" spans="1:7" ht="21" customHeight="1">
      <c r="A15" s="7">
        <v>11</v>
      </c>
      <c r="B15" s="6" t="s">
        <v>10</v>
      </c>
      <c r="C15" s="7">
        <v>4</v>
      </c>
      <c r="D15" s="6" t="s">
        <v>116</v>
      </c>
      <c r="E15" s="7">
        <v>1</v>
      </c>
      <c r="F15" s="6" t="s">
        <v>117</v>
      </c>
      <c r="G15" s="7">
        <v>35</v>
      </c>
    </row>
    <row r="16" spans="1:7" ht="51.75" customHeight="1">
      <c r="A16" s="7">
        <v>12</v>
      </c>
      <c r="B16" s="6" t="s">
        <v>11</v>
      </c>
      <c r="C16" s="7">
        <v>11</v>
      </c>
      <c r="D16" s="6" t="s">
        <v>118</v>
      </c>
      <c r="E16" s="7">
        <v>1</v>
      </c>
      <c r="F16" s="6" t="s">
        <v>108</v>
      </c>
      <c r="G16" s="7">
        <v>20</v>
      </c>
    </row>
    <row r="17" spans="1:7" ht="19.5" customHeight="1">
      <c r="A17" s="7">
        <v>13</v>
      </c>
      <c r="B17" s="6" t="s">
        <v>12</v>
      </c>
      <c r="C17" s="7">
        <v>4</v>
      </c>
      <c r="D17" s="38" t="s">
        <v>106</v>
      </c>
      <c r="E17" s="7"/>
      <c r="F17" s="6"/>
      <c r="G17" s="7">
        <v>4</v>
      </c>
    </row>
    <row r="18" spans="1:7" s="91" customFormat="1" ht="19.5" customHeight="1">
      <c r="A18" s="142" t="s">
        <v>13</v>
      </c>
      <c r="B18" s="142"/>
      <c r="C18" s="49">
        <f>SUM(C5:C17)</f>
        <v>63</v>
      </c>
      <c r="D18" s="49"/>
      <c r="E18" s="49">
        <f>SUM(E5:E17)</f>
        <v>5</v>
      </c>
      <c r="F18" s="90"/>
      <c r="G18" s="49">
        <f>SUM(G5:G17)</f>
        <v>250</v>
      </c>
    </row>
  </sheetData>
  <sheetProtection/>
  <mergeCells count="8">
    <mergeCell ref="A1:G1"/>
    <mergeCell ref="A18:B18"/>
    <mergeCell ref="E3:F3"/>
    <mergeCell ref="C3:D3"/>
    <mergeCell ref="G3:G4"/>
    <mergeCell ref="A2:G2"/>
    <mergeCell ref="A3:A4"/>
    <mergeCell ref="B3:B4"/>
  </mergeCells>
  <printOptions horizontalCentered="1"/>
  <pageMargins left="0.4330708661417323" right="0.35433070866141736" top="0.6692913385826772" bottom="0.51" header="0.31496062992125984" footer="0.58"/>
  <pageSetup horizontalDpi="600" verticalDpi="600" orientation="landscape" paperSize="9" scale="95" r:id="rId1"/>
  <headerFooter>
    <oddFooter>&amp;R&amp;"Times New Roman,nghiêng"&amp;9PL VII -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00390625" style="9" customWidth="1"/>
    <col min="2" max="2" width="38.57421875" style="48" customWidth="1"/>
    <col min="3" max="3" width="12.57421875" style="48" customWidth="1"/>
    <col min="4" max="9" width="12.00390625" style="53" customWidth="1"/>
    <col min="10" max="16384" width="9.140625" style="48" customWidth="1"/>
  </cols>
  <sheetData>
    <row r="1" spans="1:9" ht="44.25" customHeight="1">
      <c r="A1" s="108" t="s">
        <v>230</v>
      </c>
      <c r="B1" s="146"/>
      <c r="C1" s="146"/>
      <c r="D1" s="146"/>
      <c r="E1" s="146"/>
      <c r="F1" s="146"/>
      <c r="G1" s="146"/>
      <c r="H1" s="146"/>
      <c r="I1" s="146"/>
    </row>
    <row r="2" spans="1:9" ht="26.25" customHeight="1">
      <c r="A2" s="114" t="s">
        <v>245</v>
      </c>
      <c r="B2" s="114"/>
      <c r="C2" s="114"/>
      <c r="D2" s="114"/>
      <c r="E2" s="114"/>
      <c r="F2" s="114"/>
      <c r="G2" s="114"/>
      <c r="H2" s="114"/>
      <c r="I2" s="114"/>
    </row>
    <row r="3" spans="1:9" ht="24.75" customHeight="1">
      <c r="A3" s="49" t="s">
        <v>37</v>
      </c>
      <c r="B3" s="49" t="s">
        <v>38</v>
      </c>
      <c r="C3" s="49" t="s">
        <v>39</v>
      </c>
      <c r="D3" s="50" t="s">
        <v>20</v>
      </c>
      <c r="E3" s="50" t="s">
        <v>21</v>
      </c>
      <c r="F3" s="50" t="s">
        <v>22</v>
      </c>
      <c r="G3" s="50" t="s">
        <v>23</v>
      </c>
      <c r="H3" s="50" t="s">
        <v>24</v>
      </c>
      <c r="I3" s="50" t="s">
        <v>40</v>
      </c>
    </row>
    <row r="4" spans="1:9" s="55" customFormat="1" ht="24.75" customHeight="1">
      <c r="A4" s="49"/>
      <c r="B4" s="49" t="s">
        <v>231</v>
      </c>
      <c r="C4" s="49" t="s">
        <v>33</v>
      </c>
      <c r="D4" s="50">
        <f>D5+D14+D15</f>
        <v>2869.6</v>
      </c>
      <c r="E4" s="50">
        <f>E5+E14+E15</f>
        <v>11735</v>
      </c>
      <c r="F4" s="50">
        <f>F5+F14+F15</f>
        <v>11342</v>
      </c>
      <c r="G4" s="50">
        <f>G5+G14+G15</f>
        <v>8577</v>
      </c>
      <c r="H4" s="50">
        <f>H5+H14+H15</f>
        <v>4750</v>
      </c>
      <c r="I4" s="50">
        <f>H4+G4+F4+E4+D4</f>
        <v>39273.6</v>
      </c>
    </row>
    <row r="5" spans="1:9" ht="23.25" customHeight="1">
      <c r="A5" s="49">
        <v>1</v>
      </c>
      <c r="B5" s="94" t="s">
        <v>236</v>
      </c>
      <c r="C5" s="7" t="s">
        <v>33</v>
      </c>
      <c r="D5" s="50">
        <f>D6+D10+D13</f>
        <v>1910</v>
      </c>
      <c r="E5" s="50">
        <f>E6+E10+E13</f>
        <v>6090</v>
      </c>
      <c r="F5" s="50">
        <f>F6+F10+F13</f>
        <v>5690</v>
      </c>
      <c r="G5" s="50">
        <f>G6+G10+G13</f>
        <v>4270</v>
      </c>
      <c r="H5" s="50">
        <f>H6+H10+H13</f>
        <v>3270</v>
      </c>
      <c r="I5" s="50">
        <f>SUM(D5:H5)</f>
        <v>21230</v>
      </c>
    </row>
    <row r="6" spans="1:11" s="9" customFormat="1" ht="21.75" customHeight="1">
      <c r="A6" s="6" t="s">
        <v>232</v>
      </c>
      <c r="B6" s="8" t="s">
        <v>99</v>
      </c>
      <c r="C6" s="7" t="s">
        <v>33</v>
      </c>
      <c r="D6" s="92">
        <f aca="true" t="shared" si="0" ref="D6:I6">D9+D7+D8</f>
        <v>1810</v>
      </c>
      <c r="E6" s="92">
        <f t="shared" si="0"/>
        <v>5020</v>
      </c>
      <c r="F6" s="92">
        <f t="shared" si="0"/>
        <v>4620</v>
      </c>
      <c r="G6" s="92">
        <f t="shared" si="0"/>
        <v>3200</v>
      </c>
      <c r="H6" s="92">
        <f t="shared" si="0"/>
        <v>2800</v>
      </c>
      <c r="I6" s="92">
        <f t="shared" si="0"/>
        <v>17450</v>
      </c>
      <c r="K6" s="95"/>
    </row>
    <row r="7" spans="1:9" s="9" customFormat="1" ht="21.75" customHeight="1">
      <c r="A7" s="6" t="s">
        <v>34</v>
      </c>
      <c r="B7" s="8" t="s">
        <v>35</v>
      </c>
      <c r="C7" s="7" t="s">
        <v>33</v>
      </c>
      <c r="D7" s="92">
        <f>100*2.1</f>
        <v>210</v>
      </c>
      <c r="E7" s="92">
        <f>200*2.1</f>
        <v>420</v>
      </c>
      <c r="F7" s="92">
        <f>200*2.1</f>
        <v>420</v>
      </c>
      <c r="G7" s="92"/>
      <c r="H7" s="92"/>
      <c r="I7" s="93">
        <f>SUM(D7:H7)</f>
        <v>1050</v>
      </c>
    </row>
    <row r="8" spans="1:9" s="9" customFormat="1" ht="21.75" customHeight="1">
      <c r="A8" s="6" t="s">
        <v>34</v>
      </c>
      <c r="B8" s="8" t="s">
        <v>36</v>
      </c>
      <c r="C8" s="7" t="s">
        <v>33</v>
      </c>
      <c r="D8" s="92">
        <f>2*200</f>
        <v>400</v>
      </c>
      <c r="E8" s="92">
        <f>3*200</f>
        <v>600</v>
      </c>
      <c r="F8" s="92">
        <f>3*200</f>
        <v>600</v>
      </c>
      <c r="G8" s="92"/>
      <c r="H8" s="92"/>
      <c r="I8" s="93">
        <f>SUM(D8:H8)</f>
        <v>1600</v>
      </c>
    </row>
    <row r="9" spans="1:10" s="9" customFormat="1" ht="21.75" customHeight="1">
      <c r="A9" s="6" t="s">
        <v>34</v>
      </c>
      <c r="B9" s="8" t="s">
        <v>217</v>
      </c>
      <c r="C9" s="6" t="s">
        <v>33</v>
      </c>
      <c r="D9" s="92">
        <v>1200</v>
      </c>
      <c r="E9" s="92">
        <v>4000</v>
      </c>
      <c r="F9" s="92">
        <v>3600</v>
      </c>
      <c r="G9" s="92">
        <v>3200</v>
      </c>
      <c r="H9" s="92">
        <v>2800</v>
      </c>
      <c r="I9" s="93">
        <f>SUM(D9:H9)</f>
        <v>14800</v>
      </c>
      <c r="J9" s="10"/>
    </row>
    <row r="10" spans="1:9" s="55" customFormat="1" ht="21.75" customHeight="1">
      <c r="A10" s="6" t="s">
        <v>233</v>
      </c>
      <c r="B10" s="51" t="s">
        <v>111</v>
      </c>
      <c r="C10" s="6" t="s">
        <v>33</v>
      </c>
      <c r="D10" s="93">
        <f>D11+D12</f>
        <v>100</v>
      </c>
      <c r="E10" s="93">
        <f>SUM(E11:E12)</f>
        <v>470</v>
      </c>
      <c r="F10" s="93">
        <f>SUM(F11:F12)</f>
        <v>470</v>
      </c>
      <c r="G10" s="93">
        <f>SUM(G11:G12)</f>
        <v>470</v>
      </c>
      <c r="H10" s="93">
        <f>SUM(H11:H12)</f>
        <v>470</v>
      </c>
      <c r="I10" s="93">
        <f>SUM(I11:I12)</f>
        <v>1980</v>
      </c>
    </row>
    <row r="11" spans="1:12" ht="33.75" customHeight="1">
      <c r="A11" s="7" t="s">
        <v>41</v>
      </c>
      <c r="B11" s="37" t="s">
        <v>110</v>
      </c>
      <c r="C11" s="6" t="s">
        <v>33</v>
      </c>
      <c r="D11" s="93"/>
      <c r="E11" s="93">
        <v>350</v>
      </c>
      <c r="F11" s="93">
        <v>350</v>
      </c>
      <c r="G11" s="93">
        <v>350</v>
      </c>
      <c r="H11" s="93">
        <v>350</v>
      </c>
      <c r="I11" s="93">
        <f>SUM(E11:H11)</f>
        <v>1400</v>
      </c>
      <c r="L11" s="52"/>
    </row>
    <row r="12" spans="1:9" ht="37.5" customHeight="1">
      <c r="A12" s="7" t="s">
        <v>42</v>
      </c>
      <c r="B12" s="37" t="s">
        <v>109</v>
      </c>
      <c r="C12" s="6" t="s">
        <v>33</v>
      </c>
      <c r="D12" s="93">
        <v>100</v>
      </c>
      <c r="E12" s="93">
        <v>120</v>
      </c>
      <c r="F12" s="93">
        <v>120</v>
      </c>
      <c r="G12" s="93">
        <v>120</v>
      </c>
      <c r="H12" s="93">
        <v>120</v>
      </c>
      <c r="I12" s="93">
        <f>SUM(D12:H12)</f>
        <v>580</v>
      </c>
    </row>
    <row r="13" spans="1:9" s="55" customFormat="1" ht="33.75" customHeight="1">
      <c r="A13" s="6" t="s">
        <v>234</v>
      </c>
      <c r="B13" s="37" t="s">
        <v>65</v>
      </c>
      <c r="C13" s="6" t="s">
        <v>33</v>
      </c>
      <c r="D13" s="93"/>
      <c r="E13" s="93">
        <v>600</v>
      </c>
      <c r="F13" s="93">
        <v>600</v>
      </c>
      <c r="G13" s="93">
        <v>600</v>
      </c>
      <c r="H13" s="93"/>
      <c r="I13" s="93">
        <f>SUM(E13:H13)</f>
        <v>1800</v>
      </c>
    </row>
    <row r="14" spans="1:9" s="55" customFormat="1" ht="29.25" customHeight="1">
      <c r="A14" s="49" t="s">
        <v>237</v>
      </c>
      <c r="B14" s="54" t="s">
        <v>238</v>
      </c>
      <c r="C14" s="35" t="s">
        <v>33</v>
      </c>
      <c r="D14" s="50">
        <v>695</v>
      </c>
      <c r="E14" s="50">
        <v>1185</v>
      </c>
      <c r="F14" s="50">
        <v>1450</v>
      </c>
      <c r="G14" s="50">
        <v>1455</v>
      </c>
      <c r="H14" s="50">
        <v>1215</v>
      </c>
      <c r="I14" s="50">
        <f>H14+G14+F14+E14+D14</f>
        <v>6000</v>
      </c>
    </row>
    <row r="15" spans="1:12" s="55" customFormat="1" ht="31.5">
      <c r="A15" s="49" t="s">
        <v>235</v>
      </c>
      <c r="B15" s="56" t="s">
        <v>239</v>
      </c>
      <c r="C15" s="6" t="s">
        <v>33</v>
      </c>
      <c r="D15" s="50">
        <f>SUM(D16:D18)</f>
        <v>264.6</v>
      </c>
      <c r="E15" s="50">
        <f>SUM(E16:E18)</f>
        <v>4460</v>
      </c>
      <c r="F15" s="50">
        <f>SUM(F16:F18)</f>
        <v>4202</v>
      </c>
      <c r="G15" s="50">
        <f>SUM(G16:G18)</f>
        <v>2852</v>
      </c>
      <c r="H15" s="50">
        <f>SUM(H16:H18)</f>
        <v>265</v>
      </c>
      <c r="I15" s="50">
        <f>SUM(D15:H15)</f>
        <v>12043.6</v>
      </c>
      <c r="L15" s="57"/>
    </row>
    <row r="16" spans="1:9" ht="21.75" customHeight="1">
      <c r="A16" s="6" t="s">
        <v>41</v>
      </c>
      <c r="B16" s="51" t="s">
        <v>240</v>
      </c>
      <c r="C16" s="6" t="s">
        <v>33</v>
      </c>
      <c r="D16" s="93">
        <v>264.6</v>
      </c>
      <c r="E16" s="93">
        <v>352</v>
      </c>
      <c r="F16" s="93">
        <v>352</v>
      </c>
      <c r="G16" s="93">
        <v>352</v>
      </c>
      <c r="H16" s="93">
        <v>265</v>
      </c>
      <c r="I16" s="93">
        <f>SUM(D16:H16)</f>
        <v>1585.6</v>
      </c>
    </row>
    <row r="17" spans="1:9" ht="31.5" customHeight="1">
      <c r="A17" s="6" t="s">
        <v>41</v>
      </c>
      <c r="B17" s="37" t="s">
        <v>113</v>
      </c>
      <c r="C17" s="6" t="s">
        <v>33</v>
      </c>
      <c r="D17" s="93"/>
      <c r="E17" s="93">
        <v>4108</v>
      </c>
      <c r="F17" s="93">
        <v>850</v>
      </c>
      <c r="G17" s="93"/>
      <c r="H17" s="93"/>
      <c r="I17" s="93">
        <f>SUM(D17:H17)</f>
        <v>4958</v>
      </c>
    </row>
    <row r="18" spans="1:9" ht="31.5">
      <c r="A18" s="6" t="s">
        <v>41</v>
      </c>
      <c r="B18" s="37" t="s">
        <v>112</v>
      </c>
      <c r="C18" s="6" t="s">
        <v>33</v>
      </c>
      <c r="D18" s="93"/>
      <c r="E18" s="93"/>
      <c r="F18" s="93">
        <v>3000</v>
      </c>
      <c r="G18" s="93">
        <v>2500</v>
      </c>
      <c r="H18" s="93"/>
      <c r="I18" s="93">
        <f>SUM(D18:H18)</f>
        <v>5500</v>
      </c>
    </row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52" header="0.31496062992125984" footer="0.55"/>
  <pageSetup horizontalDpi="600" verticalDpi="600" orientation="landscape" paperSize="9" scale="98" r:id="rId1"/>
  <headerFooter>
    <oddFooter>&amp;R&amp;"Times New Roman,nghiêng"&amp;9PL VIII -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PC3</cp:lastModifiedBy>
  <cp:lastPrinted>2016-11-02T08:59:56Z</cp:lastPrinted>
  <dcterms:created xsi:type="dcterms:W3CDTF">2016-01-11T07:46:01Z</dcterms:created>
  <dcterms:modified xsi:type="dcterms:W3CDTF">2016-11-07T07:27:55Z</dcterms:modified>
  <cp:category/>
  <cp:version/>
  <cp:contentType/>
  <cp:contentStatus/>
</cp:coreProperties>
</file>