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610" windowHeight="9735" activeTab="0"/>
  </bookViews>
  <sheets>
    <sheet name="Chỉ tiêu nhóm đtg" sheetId="1" r:id="rId1"/>
    <sheet name="goc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<sst xmlns="http://schemas.openxmlformats.org/spreadsheetml/2006/main" count="126" uniqueCount="84">
  <si>
    <t>Doanh nghiÖp nhµ n­íc</t>
  </si>
  <si>
    <t>Doanh nghiÖp cã vèn ®Çu t­ n­íc ngoµi</t>
  </si>
  <si>
    <t>Doanh nghiÖp ngoµi quèc doanh</t>
  </si>
  <si>
    <t>Hîp t¸c x·</t>
  </si>
  <si>
    <t>Hé SXKD c¸ thÓ, tæ hîp t¸c</t>
  </si>
  <si>
    <t>HCSN, §¶ng, §oµn thÓ</t>
  </si>
  <si>
    <t>X·, ph­êng, thÞ trÊn</t>
  </si>
  <si>
    <t>Ngoµi c«ng lËp</t>
  </si>
  <si>
    <t>C¸n bé kh«ng chuyªn tr¸ch cÊp x·</t>
  </si>
  <si>
    <t>H­u trÝ, trî cÊp MSL§, C«ng nh©n cao su</t>
  </si>
  <si>
    <t>C¸n bé x· h­ëng trî cÊp BHXH (ng­êi trªn 80 tuæi)</t>
  </si>
  <si>
    <t>Ng­êi h­ëng trî cÊp thÊt nghiÖp</t>
  </si>
  <si>
    <t>C¸n bé x· h­ëng trî cÊp NSNN</t>
  </si>
  <si>
    <t>Ng­êi cã c«ng víi c¸ch m¹ng</t>
  </si>
  <si>
    <t>Cùu chiÕn binh</t>
  </si>
  <si>
    <t>§¹i biÓu quèc héi, H§ND</t>
  </si>
  <si>
    <t>B¶o trî x· héi</t>
  </si>
  <si>
    <t>Th©n nh©n ng­êi cã c«ng</t>
  </si>
  <si>
    <t>Th©n nh©n LLVT, c¬ yÕu</t>
  </si>
  <si>
    <t>TrÎ em d­íi 6 tuæi</t>
  </si>
  <si>
    <t>Ng­êi thuéc hé gia ®×nh cËn nghÌo</t>
  </si>
  <si>
    <t>Th©n nh©n qu©n ®éi do BHXH qu©n ®éi qu¶n lý</t>
  </si>
  <si>
    <t>Häc sinh, sinh viªn</t>
  </si>
  <si>
    <t>Hé n«ng, l©m ng­ vµ diªm nghiÖp cã møc sèng TB</t>
  </si>
  <si>
    <t>Nhãm 5. Hé gia ®×nh</t>
  </si>
  <si>
    <t>Ng­êi nghÌo, d©n téc thiÓu sè, KT§BKK</t>
  </si>
  <si>
    <t>Tæng</t>
  </si>
  <si>
    <t>Nhãm 1. Ng­êi lao ®éng vµ ng­êi sö dông lao ®éng ®ãng</t>
  </si>
  <si>
    <t>Nhãm 2.Tæ chøc BHXH ®ãng (100%)</t>
  </si>
  <si>
    <t>Nhãm 3. Ng©n s¸ch nhµ n­íc ®ãng (100%)</t>
  </si>
  <si>
    <t>Nhãm 4. Ng©n s¸ch nhµ n­íc hç trî ®ãng (30%)</t>
  </si>
  <si>
    <t>STT</t>
  </si>
  <si>
    <t>N¨m 2015</t>
  </si>
  <si>
    <t>N¨m 2016</t>
  </si>
  <si>
    <t>I</t>
  </si>
  <si>
    <t>II</t>
  </si>
  <si>
    <t>III</t>
  </si>
  <si>
    <t>IV</t>
  </si>
  <si>
    <t>V</t>
  </si>
  <si>
    <t>II. Tæng sè ng­êi tham gia BHYT trªn ®Þa bµn</t>
  </si>
  <si>
    <t>HuyÖn, thµnh, thÞ</t>
  </si>
  <si>
    <t>Cã BHYT</t>
  </si>
  <si>
    <t>D©n sè</t>
  </si>
  <si>
    <t>TØ LÖ</t>
  </si>
  <si>
    <t>ViÖt Tr×</t>
  </si>
  <si>
    <t>TX Phó Thä</t>
  </si>
  <si>
    <t>H¹ Hßa</t>
  </si>
  <si>
    <t>§oan Hïng</t>
  </si>
  <si>
    <t>Thanh Ba</t>
  </si>
  <si>
    <t>Phï Ninh</t>
  </si>
  <si>
    <t xml:space="preserve">L©m Thao </t>
  </si>
  <si>
    <t>Tam N«ng</t>
  </si>
  <si>
    <t>Thanh Thñy</t>
  </si>
  <si>
    <t>Thanh S¬n</t>
  </si>
  <si>
    <t>T©n S¬n</t>
  </si>
  <si>
    <t>CÈm Khª</t>
  </si>
  <si>
    <t>Yªn LËp</t>
  </si>
  <si>
    <t>Thèng kª ®èi t­îng tham gia BHYT n¨m 2015</t>
  </si>
  <si>
    <t>I. Tæng sè thÎ BHYT theo nhãm ®èi t­îng</t>
  </si>
  <si>
    <t>Tªn nhãm ®èi t­îng</t>
  </si>
  <si>
    <t>T¨ng</t>
  </si>
  <si>
    <t>L­u häc sinh</t>
  </si>
  <si>
    <t>Ng­êi nghÌo</t>
  </si>
  <si>
    <t>D©n téc thiÓu sè</t>
  </si>
  <si>
    <t>Ng­êi sinh sèng t¹i vïng KT-XH ®Æc biÖt khã kh¨n</t>
  </si>
  <si>
    <t>Nhãm 1. Ng­êi L§ vµ ng­êi sö dông L§ ®ãng</t>
  </si>
  <si>
    <t>Tæng sè</t>
  </si>
  <si>
    <t>Tû lÖ</t>
  </si>
  <si>
    <t>Ng­êi</t>
  </si>
  <si>
    <t>Hµnh chÝnh sù nghiÖp, §¶ng, §oµn thÓ</t>
  </si>
  <si>
    <t>Hé s¶n xuÊt kinh doanh c¸ thÓ, tæ hîp t¸c</t>
  </si>
  <si>
    <t>H­u trÝ, trî cÊp mÊt søc L§, C«ng nh©n cao su</t>
  </si>
  <si>
    <t>C¸n bé x· h­ëng trî cÊp ng©n s¸ch nhµ n­íc</t>
  </si>
  <si>
    <t>§¹i biÓu quèc héi, Héi ®ång nh©n d©n</t>
  </si>
  <si>
    <t>Th©n nh©n l­c l­îng c«ng an, c¬ yÕu</t>
  </si>
  <si>
    <t>ChØ tiªu tõng nhãm ®èi t­îng tham gia BHYT giai ®o¹n 2016 - 2020</t>
  </si>
  <si>
    <t xml:space="preserve">(KÌm theo KÕ ho¹ch sè             /KH-UBND ngµy          th¸ng           n¨m 2016 cña UBND tØnh Phó Thä)        </t>
  </si>
  <si>
    <t>N¨m 2016 (Tû lÖ cã BHYT/Tæng sè ®èi t­îng)</t>
  </si>
  <si>
    <t>N¨m 2017 (Tû lÖ cã BHYT/Tæng sè ®èi t­îng)</t>
  </si>
  <si>
    <t>N¨m 2018 (Tû lÖ cã BHYT/Tæng sè ®èi t­îng)</t>
  </si>
  <si>
    <t>N¨m 2019 (Tû lÖ cã BHYT/Tæng sè ®èi t­îng)</t>
  </si>
  <si>
    <t>N¨m 2020 (Tû lÖ cã BHYT/Tæng sè ®èi t­îng)</t>
  </si>
  <si>
    <t>B¶ng 2</t>
  </si>
  <si>
    <t>Nhãm 4.Ng©n s¸ch nhµ n­íc hç trî ®ãng (30%)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</si>
</sst>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</numFmts>
  <fonts count="37">
    <font>
      <sz val="14"/>
      <color indexed="8"/>
      <name val="Times New Roman"/>
      <family val="2"/>
    </font>
    <font>
      <sz val="14"/>
      <color indexed="8"/>
      <name val=".VnTime"/>
      <family val="2"/>
    </font>
    <font>
      <b/>
      <sz val="14"/>
      <color indexed="8"/>
      <name val=".VnTime"/>
      <family val="2"/>
    </font>
    <font>
      <b/>
      <sz val="14"/>
      <name val=".VnTime"/>
      <family val="2"/>
    </font>
    <font>
      <sz val="14"/>
      <name val=".VnTime"/>
      <family val="2"/>
    </font>
    <font>
      <sz val="8"/>
      <name val="Times New Roman"/>
      <family val="2"/>
    </font>
    <font>
      <b/>
      <sz val="14"/>
      <name val=".VnTimeH"/>
      <family val="2"/>
    </font>
    <font>
      <b/>
      <sz val="13"/>
      <name val=".VnTime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sz val="10"/>
      <color indexed="8"/>
      <name val=".VnTime"/>
      <family val="2"/>
    </font>
    <font>
      <sz val="10"/>
      <name val=".VnTime"/>
      <family val="2"/>
    </font>
    <font>
      <b/>
      <sz val="10"/>
      <name val=".VnTime"/>
      <family val="2"/>
    </font>
    <font>
      <b/>
      <sz val="10"/>
      <color indexed="8"/>
      <name val=".VnTime"/>
      <family val="2"/>
    </font>
    <font>
      <b/>
      <sz val="9"/>
      <color indexed="8"/>
      <name val=".VnTime"/>
      <family val="2"/>
    </font>
    <font>
      <sz val="9"/>
      <color indexed="8"/>
      <name val=".VnTime"/>
      <family val="2"/>
    </font>
    <font>
      <sz val="9"/>
      <color indexed="8"/>
      <name val="Times New Roman"/>
      <family val="2"/>
    </font>
    <font>
      <b/>
      <sz val="12"/>
      <name val=".VnTimeH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i/>
      <sz val="12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17" fillId="0" borderId="11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12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3" fontId="12" fillId="0" borderId="0" xfId="0" applyNumberFormat="1" applyFont="1" applyAlignment="1">
      <alignment/>
    </xf>
    <xf numFmtId="0" fontId="14" fillId="0" borderId="10" xfId="0" applyFont="1" applyFill="1" applyBorder="1" applyAlignment="1">
      <alignment horizontal="right" vertical="center"/>
    </xf>
    <xf numFmtId="4" fontId="14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/>
    </xf>
    <xf numFmtId="4" fontId="15" fillId="0" borderId="10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Fill="1" applyBorder="1" applyAlignment="1">
      <alignment horizontal="right" vertical="center"/>
    </xf>
    <xf numFmtId="4" fontId="16" fillId="0" borderId="10" xfId="0" applyNumberFormat="1" applyFont="1" applyFill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4" fontId="16" fillId="0" borderId="10" xfId="0" applyNumberFormat="1" applyFont="1" applyBorder="1" applyAlignment="1">
      <alignment horizontal="right" vertical="center"/>
    </xf>
    <xf numFmtId="1" fontId="16" fillId="0" borderId="10" xfId="0" applyNumberFormat="1" applyFont="1" applyBorder="1" applyAlignment="1">
      <alignment horizontal="right" vertical="center"/>
    </xf>
    <xf numFmtId="3" fontId="17" fillId="0" borderId="11" xfId="0" applyNumberFormat="1" applyFont="1" applyFill="1" applyBorder="1" applyAlignment="1">
      <alignment horizontal="right" vertical="center"/>
    </xf>
    <xf numFmtId="3" fontId="17" fillId="0" borderId="12" xfId="0" applyNumberFormat="1" applyFont="1" applyFill="1" applyBorder="1" applyAlignment="1">
      <alignment horizontal="right" vertical="center"/>
    </xf>
    <xf numFmtId="4" fontId="17" fillId="0" borderId="12" xfId="0" applyNumberFormat="1" applyFont="1" applyFill="1" applyBorder="1" applyAlignment="1">
      <alignment horizontal="right" vertical="center"/>
    </xf>
    <xf numFmtId="3" fontId="17" fillId="0" borderId="12" xfId="0" applyNumberFormat="1" applyFont="1" applyBorder="1" applyAlignment="1">
      <alignment horizontal="right" vertical="center"/>
    </xf>
    <xf numFmtId="4" fontId="17" fillId="0" borderId="12" xfId="0" applyNumberFormat="1" applyFont="1" applyBorder="1" applyAlignment="1">
      <alignment horizontal="right" vertical="center"/>
    </xf>
    <xf numFmtId="3" fontId="17" fillId="0" borderId="13" xfId="0" applyNumberFormat="1" applyFont="1" applyFill="1" applyBorder="1" applyAlignment="1">
      <alignment horizontal="right" vertical="center"/>
    </xf>
    <xf numFmtId="3" fontId="17" fillId="0" borderId="13" xfId="0" applyNumberFormat="1" applyFont="1" applyBorder="1" applyAlignment="1">
      <alignment horizontal="right" vertical="center"/>
    </xf>
    <xf numFmtId="3" fontId="17" fillId="0" borderId="11" xfId="0" applyNumberFormat="1" applyFont="1" applyBorder="1" applyAlignment="1">
      <alignment horizontal="right" vertical="center"/>
    </xf>
    <xf numFmtId="1" fontId="17" fillId="0" borderId="11" xfId="0" applyNumberFormat="1" applyFont="1" applyBorder="1" applyAlignment="1">
      <alignment horizontal="right" vertical="center"/>
    </xf>
    <xf numFmtId="1" fontId="17" fillId="0" borderId="12" xfId="0" applyNumberFormat="1" applyFont="1" applyBorder="1" applyAlignment="1">
      <alignment horizontal="right" vertical="center"/>
    </xf>
    <xf numFmtId="3" fontId="18" fillId="0" borderId="13" xfId="0" applyNumberFormat="1" applyFont="1" applyFill="1" applyBorder="1" applyAlignment="1">
      <alignment horizontal="right" vertical="center"/>
    </xf>
    <xf numFmtId="1" fontId="17" fillId="0" borderId="13" xfId="0" applyNumberFormat="1" applyFont="1" applyBorder="1" applyAlignment="1">
      <alignment horizontal="right" vertical="center"/>
    </xf>
    <xf numFmtId="4" fontId="17" fillId="0" borderId="13" xfId="0" applyNumberFormat="1" applyFont="1" applyFill="1" applyBorder="1" applyAlignment="1">
      <alignment horizontal="right" vertical="center"/>
    </xf>
    <xf numFmtId="4" fontId="17" fillId="0" borderId="13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9"/>
  <sheetViews>
    <sheetView tabSelected="1" zoomScalePageLayoutView="0" workbookViewId="0" topLeftCell="A4">
      <selection activeCell="B64" sqref="B64"/>
    </sheetView>
  </sheetViews>
  <sheetFormatPr defaultColWidth="8.88671875" defaultRowHeight="18.75"/>
  <cols>
    <col min="1" max="1" width="2.10546875" style="24" customWidth="1"/>
    <col min="2" max="2" width="28.4453125" style="24" customWidth="1"/>
    <col min="3" max="3" width="5.99609375" style="42" customWidth="1"/>
    <col min="4" max="4" width="6.10546875" style="42" bestFit="1" customWidth="1"/>
    <col min="5" max="5" width="4.5546875" style="42" customWidth="1"/>
    <col min="6" max="6" width="5.99609375" style="42" customWidth="1"/>
    <col min="7" max="7" width="5.88671875" style="42" customWidth="1"/>
    <col min="8" max="8" width="4.4453125" style="43" customWidth="1"/>
    <col min="9" max="9" width="6.77734375" style="42" customWidth="1"/>
    <col min="10" max="10" width="5.99609375" style="42" customWidth="1"/>
    <col min="11" max="11" width="3.5546875" style="43" customWidth="1"/>
    <col min="12" max="12" width="7.10546875" style="24" customWidth="1"/>
    <col min="13" max="13" width="5.99609375" style="24" customWidth="1"/>
    <col min="14" max="14" width="4.4453125" style="25" bestFit="1" customWidth="1"/>
    <col min="15" max="15" width="6.21484375" style="24" customWidth="1"/>
    <col min="16" max="16" width="5.99609375" style="24" customWidth="1"/>
    <col min="17" max="17" width="4.3359375" style="26" customWidth="1"/>
    <col min="18" max="16384" width="8.88671875" style="24" customWidth="1"/>
  </cols>
  <sheetData>
    <row r="2" spans="1:17" ht="17.25">
      <c r="A2" s="83" t="s">
        <v>75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15.75">
      <c r="A3" s="93" t="s">
        <v>76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6" ht="15.75">
      <c r="A4" s="27"/>
      <c r="B4" s="27"/>
      <c r="C4" s="44"/>
      <c r="D4" s="44"/>
      <c r="E4" s="44"/>
      <c r="F4" s="44"/>
      <c r="G4" s="44"/>
      <c r="H4" s="45"/>
      <c r="P4" s="82" t="s">
        <v>82</v>
      </c>
    </row>
    <row r="5" spans="1:17" s="41" customFormat="1" ht="39" customHeight="1">
      <c r="A5" s="87" t="s">
        <v>31</v>
      </c>
      <c r="B5" s="85" t="s">
        <v>59</v>
      </c>
      <c r="C5" s="84" t="s">
        <v>77</v>
      </c>
      <c r="D5" s="84"/>
      <c r="E5" s="84"/>
      <c r="F5" s="84" t="s">
        <v>78</v>
      </c>
      <c r="G5" s="84"/>
      <c r="H5" s="84"/>
      <c r="I5" s="84" t="s">
        <v>79</v>
      </c>
      <c r="J5" s="84"/>
      <c r="K5" s="84"/>
      <c r="L5" s="84" t="s">
        <v>80</v>
      </c>
      <c r="M5" s="84"/>
      <c r="N5" s="84"/>
      <c r="O5" s="84" t="s">
        <v>81</v>
      </c>
      <c r="P5" s="84"/>
      <c r="Q5" s="84"/>
    </row>
    <row r="6" spans="1:17" s="41" customFormat="1" ht="14.25" customHeight="1">
      <c r="A6" s="88"/>
      <c r="B6" s="86"/>
      <c r="C6" s="56" t="s">
        <v>68</v>
      </c>
      <c r="D6" s="56" t="s">
        <v>66</v>
      </c>
      <c r="E6" s="56" t="s">
        <v>67</v>
      </c>
      <c r="F6" s="56" t="s">
        <v>68</v>
      </c>
      <c r="G6" s="56" t="s">
        <v>66</v>
      </c>
      <c r="H6" s="57" t="s">
        <v>67</v>
      </c>
      <c r="I6" s="58" t="s">
        <v>68</v>
      </c>
      <c r="J6" s="58" t="s">
        <v>66</v>
      </c>
      <c r="K6" s="59" t="s">
        <v>67</v>
      </c>
      <c r="L6" s="60" t="s">
        <v>68</v>
      </c>
      <c r="M6" s="60" t="s">
        <v>66</v>
      </c>
      <c r="N6" s="61" t="s">
        <v>67</v>
      </c>
      <c r="O6" s="60" t="s">
        <v>68</v>
      </c>
      <c r="P6" s="60" t="s">
        <v>66</v>
      </c>
      <c r="Q6" s="62" t="s">
        <v>67</v>
      </c>
    </row>
    <row r="7" spans="1:17" ht="14.25" customHeight="1">
      <c r="A7" s="30" t="s">
        <v>34</v>
      </c>
      <c r="B7" s="28" t="s">
        <v>65</v>
      </c>
      <c r="C7" s="63">
        <v>135290</v>
      </c>
      <c r="D7" s="63">
        <v>165865</v>
      </c>
      <c r="E7" s="64">
        <f>C7/D7*100</f>
        <v>81.5663340668616</v>
      </c>
      <c r="F7" s="63">
        <v>144760</v>
      </c>
      <c r="G7" s="63">
        <v>168865</v>
      </c>
      <c r="H7" s="64">
        <f>F7/G7*100</f>
        <v>85.72528351049655</v>
      </c>
      <c r="I7" s="63">
        <f>(F7*6/100)+F7</f>
        <v>153445.6</v>
      </c>
      <c r="J7" s="63">
        <v>172500</v>
      </c>
      <c r="K7" s="64">
        <f>I7/J7*100</f>
        <v>88.95397101449277</v>
      </c>
      <c r="L7" s="65">
        <f>(I7*5/100)+I7</f>
        <v>161117.88</v>
      </c>
      <c r="M7" s="65">
        <v>178500</v>
      </c>
      <c r="N7" s="66">
        <f>L7/M7*100</f>
        <v>90.26211764705883</v>
      </c>
      <c r="O7" s="65">
        <f>(L7*5/100)+L7</f>
        <v>169173.774</v>
      </c>
      <c r="P7" s="65">
        <v>183500</v>
      </c>
      <c r="Q7" s="67">
        <f>O7/P7*100</f>
        <v>92.1927923705722</v>
      </c>
    </row>
    <row r="8" spans="1:17" s="42" customFormat="1" ht="14.25" customHeight="1">
      <c r="A8" s="51">
        <v>1</v>
      </c>
      <c r="B8" s="52" t="s">
        <v>0</v>
      </c>
      <c r="C8" s="68">
        <f>13914+200</f>
        <v>14114</v>
      </c>
      <c r="D8" s="68">
        <f>C8*100/E8</f>
        <v>14114</v>
      </c>
      <c r="E8" s="68">
        <v>100</v>
      </c>
      <c r="F8" s="68">
        <v>14000</v>
      </c>
      <c r="G8" s="68">
        <f>F8*100/H8</f>
        <v>14000</v>
      </c>
      <c r="H8" s="68">
        <v>100</v>
      </c>
      <c r="I8" s="68">
        <f>F8-100</f>
        <v>13900</v>
      </c>
      <c r="J8" s="68">
        <f>I8*100/K8</f>
        <v>13900</v>
      </c>
      <c r="K8" s="68">
        <v>100</v>
      </c>
      <c r="L8" s="68">
        <v>13800</v>
      </c>
      <c r="M8" s="68">
        <f>L8*100/N8</f>
        <v>13800</v>
      </c>
      <c r="N8" s="68">
        <v>100</v>
      </c>
      <c r="O8" s="68">
        <v>13700</v>
      </c>
      <c r="P8" s="68">
        <f>O8*100/Q8</f>
        <v>13700</v>
      </c>
      <c r="Q8" s="68">
        <v>100</v>
      </c>
    </row>
    <row r="9" spans="1:17" s="42" customFormat="1" ht="14.25" customHeight="1">
      <c r="A9" s="53">
        <v>2</v>
      </c>
      <c r="B9" s="54" t="s">
        <v>1</v>
      </c>
      <c r="C9" s="69">
        <f>41290+410</f>
        <v>41700</v>
      </c>
      <c r="D9" s="69">
        <f>C9*100/E9</f>
        <v>46333.333333333336</v>
      </c>
      <c r="E9" s="69">
        <v>90</v>
      </c>
      <c r="F9" s="69">
        <v>43700</v>
      </c>
      <c r="G9" s="69">
        <f aca="true" t="shared" si="0" ref="G9:G16">F9*100/H9</f>
        <v>48021.97802197802</v>
      </c>
      <c r="H9" s="69">
        <v>91</v>
      </c>
      <c r="I9" s="69">
        <v>45700</v>
      </c>
      <c r="J9" s="69">
        <f aca="true" t="shared" si="1" ref="J9:J16">I9*100/K9</f>
        <v>48617.02127659575</v>
      </c>
      <c r="K9" s="69">
        <v>94</v>
      </c>
      <c r="L9" s="69">
        <v>46700</v>
      </c>
      <c r="M9" s="69">
        <f aca="true" t="shared" si="2" ref="M9:M16">L9*100/N9</f>
        <v>49157.89473684211</v>
      </c>
      <c r="N9" s="69">
        <v>95</v>
      </c>
      <c r="O9" s="69">
        <v>47700</v>
      </c>
      <c r="P9" s="69">
        <f aca="true" t="shared" si="3" ref="P9:P16">O9*100/Q9</f>
        <v>49687.5</v>
      </c>
      <c r="Q9" s="69">
        <v>96</v>
      </c>
    </row>
    <row r="10" spans="1:17" ht="14.25" customHeight="1">
      <c r="A10" s="36">
        <v>3</v>
      </c>
      <c r="B10" s="37" t="s">
        <v>2</v>
      </c>
      <c r="C10" s="69">
        <f>C7-C8-C9-C11-C12-C13-C14-C15-C16</f>
        <v>28232</v>
      </c>
      <c r="D10" s="69">
        <f>D7-D8-D9-D11-D12-D13-D14-D15-D16</f>
        <v>52690.66666666666</v>
      </c>
      <c r="E10" s="70">
        <f>C10/D10*100</f>
        <v>53.580646793866094</v>
      </c>
      <c r="F10" s="69">
        <f>F7-F8-F9-F11-F12-F13-F14-F15-F16</f>
        <v>35910</v>
      </c>
      <c r="G10" s="69">
        <f>G7-G8-G9-G11-G12-G13-G14-G15-G16</f>
        <v>54316.02197802198</v>
      </c>
      <c r="H10" s="70">
        <f>F10/G10*100</f>
        <v>66.11308908912797</v>
      </c>
      <c r="I10" s="69">
        <f>I7-I8-I9-I11-I12-I13-I14-I15-I16</f>
        <v>42595.600000000006</v>
      </c>
      <c r="J10" s="69">
        <f>J7-J8-J9-J11-J12-J13-J14-J15-J16</f>
        <v>57632.97872340426</v>
      </c>
      <c r="K10" s="70">
        <f>I10/J10*100</f>
        <v>73.90837840332257</v>
      </c>
      <c r="L10" s="71">
        <f>L7-L8-L9-L11-L12-L13-L14-L15-L16</f>
        <v>49467.880000000005</v>
      </c>
      <c r="M10" s="71">
        <f>M7-M8-M9-M11-M12-M13-M14-M15-M16</f>
        <v>63342.10526315789</v>
      </c>
      <c r="N10" s="72">
        <f>L10/M10*100</f>
        <v>78.09636227669299</v>
      </c>
      <c r="O10" s="71">
        <f>O7-O8-O9-O11-O12-O13-O14-O15-O16</f>
        <v>56573.774000000005</v>
      </c>
      <c r="P10" s="71">
        <f>P7-P8-P9-P11-P12-P13-P14-P15-P16</f>
        <v>68062.5</v>
      </c>
      <c r="Q10" s="72">
        <f>O10/P10*100</f>
        <v>83.12032910927456</v>
      </c>
    </row>
    <row r="11" spans="1:17" ht="14.25" customHeight="1">
      <c r="A11" s="36">
        <v>4</v>
      </c>
      <c r="B11" s="37" t="s">
        <v>3</v>
      </c>
      <c r="C11" s="69">
        <v>731</v>
      </c>
      <c r="D11" s="69">
        <v>1000</v>
      </c>
      <c r="E11" s="70">
        <f>C11/D11*100</f>
        <v>73.1</v>
      </c>
      <c r="F11" s="69">
        <v>700</v>
      </c>
      <c r="G11" s="69">
        <v>900</v>
      </c>
      <c r="H11" s="70">
        <f>F11/G11*100</f>
        <v>77.77777777777779</v>
      </c>
      <c r="I11" s="69">
        <v>650</v>
      </c>
      <c r="J11" s="69">
        <v>800</v>
      </c>
      <c r="K11" s="70">
        <f>I11/J11*100</f>
        <v>81.25</v>
      </c>
      <c r="L11" s="71">
        <v>600</v>
      </c>
      <c r="M11" s="71">
        <v>700</v>
      </c>
      <c r="N11" s="72">
        <f>L11/M11*100</f>
        <v>85.71428571428571</v>
      </c>
      <c r="O11" s="71">
        <v>550</v>
      </c>
      <c r="P11" s="71">
        <v>600</v>
      </c>
      <c r="Q11" s="72">
        <f>O11/P11*100</f>
        <v>91.66666666666666</v>
      </c>
    </row>
    <row r="12" spans="1:17" ht="14.25" customHeight="1">
      <c r="A12" s="36">
        <v>5</v>
      </c>
      <c r="B12" s="37" t="s">
        <v>70</v>
      </c>
      <c r="C12" s="69">
        <v>263</v>
      </c>
      <c r="D12" s="69">
        <f>649+828</f>
        <v>1477</v>
      </c>
      <c r="E12" s="70">
        <f>C12/D12*100</f>
        <v>17.80636425186188</v>
      </c>
      <c r="F12" s="69">
        <v>400</v>
      </c>
      <c r="G12" s="69">
        <v>1577</v>
      </c>
      <c r="H12" s="70">
        <f>F12/G12*100</f>
        <v>25.36461636017755</v>
      </c>
      <c r="I12" s="69">
        <v>650</v>
      </c>
      <c r="J12" s="69">
        <v>1600</v>
      </c>
      <c r="K12" s="70">
        <f>I12/J12*100</f>
        <v>40.625</v>
      </c>
      <c r="L12" s="71">
        <v>700</v>
      </c>
      <c r="M12" s="71">
        <v>1650</v>
      </c>
      <c r="N12" s="72">
        <f>L12/M12*100</f>
        <v>42.42424242424242</v>
      </c>
      <c r="O12" s="71">
        <v>900</v>
      </c>
      <c r="P12" s="71">
        <v>1700</v>
      </c>
      <c r="Q12" s="72">
        <f>O12/P12*100</f>
        <v>52.94117647058824</v>
      </c>
    </row>
    <row r="13" spans="1:17" ht="14.25" customHeight="1">
      <c r="A13" s="36">
        <v>6</v>
      </c>
      <c r="B13" s="37" t="s">
        <v>69</v>
      </c>
      <c r="C13" s="69">
        <v>38859</v>
      </c>
      <c r="D13" s="69">
        <f>C13*100/E13</f>
        <v>38859</v>
      </c>
      <c r="E13" s="69">
        <v>100</v>
      </c>
      <c r="F13" s="69">
        <v>38659</v>
      </c>
      <c r="G13" s="69">
        <f t="shared" si="0"/>
        <v>38659</v>
      </c>
      <c r="H13" s="69">
        <v>100</v>
      </c>
      <c r="I13" s="69">
        <v>38559</v>
      </c>
      <c r="J13" s="69">
        <f t="shared" si="1"/>
        <v>38559</v>
      </c>
      <c r="K13" s="69">
        <v>100</v>
      </c>
      <c r="L13" s="71">
        <v>38459</v>
      </c>
      <c r="M13" s="71">
        <f t="shared" si="2"/>
        <v>38459</v>
      </c>
      <c r="N13" s="71">
        <v>100</v>
      </c>
      <c r="O13" s="71">
        <v>38359</v>
      </c>
      <c r="P13" s="71">
        <f t="shared" si="3"/>
        <v>38359</v>
      </c>
      <c r="Q13" s="71">
        <v>100</v>
      </c>
    </row>
    <row r="14" spans="1:17" ht="14.25" customHeight="1">
      <c r="A14" s="36">
        <v>7</v>
      </c>
      <c r="B14" s="37" t="s">
        <v>6</v>
      </c>
      <c r="C14" s="69">
        <v>5569</v>
      </c>
      <c r="D14" s="69">
        <f>C14*100/E14</f>
        <v>5569</v>
      </c>
      <c r="E14" s="69">
        <v>100</v>
      </c>
      <c r="F14" s="69">
        <v>5569</v>
      </c>
      <c r="G14" s="69">
        <f t="shared" si="0"/>
        <v>5569</v>
      </c>
      <c r="H14" s="69">
        <v>100</v>
      </c>
      <c r="I14" s="69">
        <v>5569</v>
      </c>
      <c r="J14" s="69">
        <f t="shared" si="1"/>
        <v>5569</v>
      </c>
      <c r="K14" s="69">
        <v>100</v>
      </c>
      <c r="L14" s="71">
        <v>5569</v>
      </c>
      <c r="M14" s="71">
        <f t="shared" si="2"/>
        <v>5569</v>
      </c>
      <c r="N14" s="71">
        <v>100</v>
      </c>
      <c r="O14" s="71">
        <v>5569</v>
      </c>
      <c r="P14" s="71">
        <f t="shared" si="3"/>
        <v>5569</v>
      </c>
      <c r="Q14" s="71">
        <v>100</v>
      </c>
    </row>
    <row r="15" spans="1:17" ht="14.25" customHeight="1">
      <c r="A15" s="36">
        <v>8</v>
      </c>
      <c r="B15" s="37" t="s">
        <v>7</v>
      </c>
      <c r="C15" s="69">
        <v>4022</v>
      </c>
      <c r="D15" s="69">
        <f>C15*100/E15</f>
        <v>4022</v>
      </c>
      <c r="E15" s="69">
        <v>100</v>
      </c>
      <c r="F15" s="69">
        <v>4022</v>
      </c>
      <c r="G15" s="69">
        <f t="shared" si="0"/>
        <v>4022</v>
      </c>
      <c r="H15" s="69">
        <v>100</v>
      </c>
      <c r="I15" s="69">
        <v>4022</v>
      </c>
      <c r="J15" s="69">
        <f t="shared" si="1"/>
        <v>4022</v>
      </c>
      <c r="K15" s="69">
        <v>100</v>
      </c>
      <c r="L15" s="71">
        <v>4022</v>
      </c>
      <c r="M15" s="71">
        <f t="shared" si="2"/>
        <v>4022</v>
      </c>
      <c r="N15" s="71">
        <v>100</v>
      </c>
      <c r="O15" s="71">
        <v>4022</v>
      </c>
      <c r="P15" s="71">
        <f t="shared" si="3"/>
        <v>4022</v>
      </c>
      <c r="Q15" s="71">
        <v>100</v>
      </c>
    </row>
    <row r="16" spans="1:17" ht="14.25" customHeight="1">
      <c r="A16" s="38">
        <v>9</v>
      </c>
      <c r="B16" s="39" t="s">
        <v>8</v>
      </c>
      <c r="C16" s="73">
        <v>1800</v>
      </c>
      <c r="D16" s="73">
        <v>1800</v>
      </c>
      <c r="E16" s="73">
        <v>100</v>
      </c>
      <c r="F16" s="73">
        <v>1800</v>
      </c>
      <c r="G16" s="73">
        <f t="shared" si="0"/>
        <v>1800</v>
      </c>
      <c r="H16" s="73">
        <v>100</v>
      </c>
      <c r="I16" s="73">
        <v>1800</v>
      </c>
      <c r="J16" s="73">
        <f t="shared" si="1"/>
        <v>1800</v>
      </c>
      <c r="K16" s="73">
        <v>100</v>
      </c>
      <c r="L16" s="74">
        <v>1800</v>
      </c>
      <c r="M16" s="74">
        <f t="shared" si="2"/>
        <v>1800</v>
      </c>
      <c r="N16" s="74">
        <v>100</v>
      </c>
      <c r="O16" s="74">
        <v>1800</v>
      </c>
      <c r="P16" s="74">
        <f t="shared" si="3"/>
        <v>1800</v>
      </c>
      <c r="Q16" s="74">
        <v>100</v>
      </c>
    </row>
    <row r="17" spans="1:19" ht="14.25" customHeight="1">
      <c r="A17" s="30" t="s">
        <v>35</v>
      </c>
      <c r="B17" s="34" t="s">
        <v>28</v>
      </c>
      <c r="C17" s="63">
        <f>SUM(C18:C19)</f>
        <v>80528</v>
      </c>
      <c r="D17" s="63">
        <v>80528</v>
      </c>
      <c r="E17" s="63">
        <v>100</v>
      </c>
      <c r="F17" s="63">
        <v>82528</v>
      </c>
      <c r="G17" s="63">
        <v>82528</v>
      </c>
      <c r="H17" s="63">
        <f>F17/G17*100</f>
        <v>100</v>
      </c>
      <c r="I17" s="63">
        <v>84528</v>
      </c>
      <c r="J17" s="63">
        <v>84528</v>
      </c>
      <c r="K17" s="63">
        <v>100</v>
      </c>
      <c r="L17" s="65">
        <v>86528</v>
      </c>
      <c r="M17" s="65">
        <v>86528</v>
      </c>
      <c r="N17" s="65">
        <v>100</v>
      </c>
      <c r="O17" s="65">
        <v>88528</v>
      </c>
      <c r="P17" s="65">
        <v>88528</v>
      </c>
      <c r="Q17" s="67">
        <v>100</v>
      </c>
      <c r="S17" s="55"/>
    </row>
    <row r="18" spans="1:17" ht="14.25" customHeight="1">
      <c r="A18" s="35">
        <v>1</v>
      </c>
      <c r="B18" s="40" t="s">
        <v>71</v>
      </c>
      <c r="C18" s="68">
        <f>74155-111+3652</f>
        <v>77696</v>
      </c>
      <c r="D18" s="68">
        <f>74155-111+3652</f>
        <v>77696</v>
      </c>
      <c r="E18" s="68">
        <v>100</v>
      </c>
      <c r="F18" s="68">
        <f>F17-F19</f>
        <v>79531</v>
      </c>
      <c r="G18" s="68">
        <f>G17-G19</f>
        <v>79531</v>
      </c>
      <c r="H18" s="68">
        <v>100</v>
      </c>
      <c r="I18" s="68">
        <f>I17-I19</f>
        <v>81528</v>
      </c>
      <c r="J18" s="68">
        <f>J17-J19</f>
        <v>81528</v>
      </c>
      <c r="K18" s="68">
        <v>100</v>
      </c>
      <c r="L18" s="75">
        <f>L17-L19</f>
        <v>83518</v>
      </c>
      <c r="M18" s="75">
        <f>M17-M19</f>
        <v>83518</v>
      </c>
      <c r="N18" s="75">
        <v>100</v>
      </c>
      <c r="O18" s="75">
        <f>O17-O19</f>
        <v>85508</v>
      </c>
      <c r="P18" s="75">
        <f>P17-P19</f>
        <v>85508</v>
      </c>
      <c r="Q18" s="76">
        <v>100</v>
      </c>
    </row>
    <row r="19" spans="1:17" ht="14.25" customHeight="1">
      <c r="A19" s="36">
        <v>2</v>
      </c>
      <c r="B19" s="37" t="s">
        <v>10</v>
      </c>
      <c r="C19" s="69">
        <v>2832</v>
      </c>
      <c r="D19" s="69">
        <v>2832</v>
      </c>
      <c r="E19" s="69">
        <v>100</v>
      </c>
      <c r="F19" s="69">
        <f>2832+165</f>
        <v>2997</v>
      </c>
      <c r="G19" s="69">
        <f>2832+165</f>
        <v>2997</v>
      </c>
      <c r="H19" s="69">
        <v>100</v>
      </c>
      <c r="I19" s="69">
        <v>3000</v>
      </c>
      <c r="J19" s="69">
        <v>3000</v>
      </c>
      <c r="K19" s="69">
        <v>100</v>
      </c>
      <c r="L19" s="71">
        <v>3010</v>
      </c>
      <c r="M19" s="71">
        <v>3010</v>
      </c>
      <c r="N19" s="71">
        <v>100</v>
      </c>
      <c r="O19" s="71">
        <v>3020</v>
      </c>
      <c r="P19" s="71">
        <v>3020</v>
      </c>
      <c r="Q19" s="77">
        <v>100</v>
      </c>
    </row>
    <row r="20" spans="1:17" ht="14.25" customHeight="1">
      <c r="A20" s="30" t="s">
        <v>36</v>
      </c>
      <c r="B20" s="28" t="s">
        <v>29</v>
      </c>
      <c r="C20" s="63">
        <f>SUM(C21:C34)</f>
        <v>752486</v>
      </c>
      <c r="D20" s="63">
        <v>752486</v>
      </c>
      <c r="E20" s="63">
        <v>100</v>
      </c>
      <c r="F20" s="63">
        <f>SUM(F21:F34)</f>
        <v>748251</v>
      </c>
      <c r="G20" s="63">
        <f>SUM(G21:G34)</f>
        <v>748251</v>
      </c>
      <c r="H20" s="63">
        <f>F20/G20*100</f>
        <v>100</v>
      </c>
      <c r="I20" s="63">
        <f>SUM(I21:I34)</f>
        <v>744016</v>
      </c>
      <c r="J20" s="63">
        <f>SUM(J21:J34)</f>
        <v>744016</v>
      </c>
      <c r="K20" s="63">
        <v>100</v>
      </c>
      <c r="L20" s="65">
        <f>SUM(L21:L34)</f>
        <v>739781</v>
      </c>
      <c r="M20" s="65">
        <f>SUM(M21:M34)</f>
        <v>739781</v>
      </c>
      <c r="N20" s="65">
        <v>100</v>
      </c>
      <c r="O20" s="65">
        <f>SUM(O21:O34)</f>
        <v>735546</v>
      </c>
      <c r="P20" s="65">
        <f>SUM(P21:P34)</f>
        <v>735546</v>
      </c>
      <c r="Q20" s="67">
        <v>100</v>
      </c>
    </row>
    <row r="21" spans="1:17" ht="14.25" customHeight="1">
      <c r="A21" s="35">
        <v>1</v>
      </c>
      <c r="B21" s="40" t="s">
        <v>61</v>
      </c>
      <c r="C21" s="68">
        <v>65</v>
      </c>
      <c r="D21" s="68">
        <v>65</v>
      </c>
      <c r="E21" s="68">
        <v>100</v>
      </c>
      <c r="F21" s="68">
        <v>65</v>
      </c>
      <c r="G21" s="68">
        <v>65</v>
      </c>
      <c r="H21" s="68">
        <v>100</v>
      </c>
      <c r="I21" s="68">
        <v>65</v>
      </c>
      <c r="J21" s="68">
        <v>65</v>
      </c>
      <c r="K21" s="68">
        <v>100</v>
      </c>
      <c r="L21" s="75">
        <v>65</v>
      </c>
      <c r="M21" s="75">
        <v>65</v>
      </c>
      <c r="N21" s="75">
        <v>100</v>
      </c>
      <c r="O21" s="75">
        <f>L21-I21+L21</f>
        <v>65</v>
      </c>
      <c r="P21" s="75">
        <f>M21-J21+M21</f>
        <v>65</v>
      </c>
      <c r="Q21" s="76">
        <v>100</v>
      </c>
    </row>
    <row r="22" spans="1:17" ht="14.25" customHeight="1">
      <c r="A22" s="36">
        <v>2</v>
      </c>
      <c r="B22" s="37" t="s">
        <v>72</v>
      </c>
      <c r="C22" s="69">
        <v>1470</v>
      </c>
      <c r="D22" s="69">
        <v>1470</v>
      </c>
      <c r="E22" s="69">
        <v>100</v>
      </c>
      <c r="F22" s="69">
        <f>C22-22</f>
        <v>1448</v>
      </c>
      <c r="G22" s="69">
        <f>D22-22</f>
        <v>1448</v>
      </c>
      <c r="H22" s="69">
        <v>100</v>
      </c>
      <c r="I22" s="69">
        <f aca="true" t="shared" si="4" ref="I22:J28">F22-C22+F22</f>
        <v>1426</v>
      </c>
      <c r="J22" s="69">
        <f t="shared" si="4"/>
        <v>1426</v>
      </c>
      <c r="K22" s="69">
        <v>100</v>
      </c>
      <c r="L22" s="71">
        <f aca="true" t="shared" si="5" ref="L22:L34">I22-F22+I22</f>
        <v>1404</v>
      </c>
      <c r="M22" s="71">
        <f aca="true" t="shared" si="6" ref="M22:M34">J22-G22+J22</f>
        <v>1404</v>
      </c>
      <c r="N22" s="71">
        <v>100</v>
      </c>
      <c r="O22" s="71">
        <f aca="true" t="shared" si="7" ref="O22:P34">L22-I22+L22</f>
        <v>1382</v>
      </c>
      <c r="P22" s="71">
        <f t="shared" si="7"/>
        <v>1382</v>
      </c>
      <c r="Q22" s="77">
        <v>100</v>
      </c>
    </row>
    <row r="23" spans="1:17" ht="14.25" customHeight="1">
      <c r="A23" s="36">
        <v>3</v>
      </c>
      <c r="B23" s="37" t="s">
        <v>13</v>
      </c>
      <c r="C23" s="69">
        <v>43595</v>
      </c>
      <c r="D23" s="69">
        <v>43595</v>
      </c>
      <c r="E23" s="69">
        <v>100</v>
      </c>
      <c r="F23" s="69">
        <f>C23-2000</f>
        <v>41595</v>
      </c>
      <c r="G23" s="69">
        <f>D23-2000</f>
        <v>41595</v>
      </c>
      <c r="H23" s="69">
        <v>100</v>
      </c>
      <c r="I23" s="69">
        <f t="shared" si="4"/>
        <v>39595</v>
      </c>
      <c r="J23" s="69">
        <f t="shared" si="4"/>
        <v>39595</v>
      </c>
      <c r="K23" s="69">
        <v>100</v>
      </c>
      <c r="L23" s="71">
        <f t="shared" si="5"/>
        <v>37595</v>
      </c>
      <c r="M23" s="71">
        <f t="shared" si="6"/>
        <v>37595</v>
      </c>
      <c r="N23" s="71">
        <v>100</v>
      </c>
      <c r="O23" s="71">
        <f t="shared" si="7"/>
        <v>35595</v>
      </c>
      <c r="P23" s="71">
        <f t="shared" si="7"/>
        <v>35595</v>
      </c>
      <c r="Q23" s="77">
        <v>100</v>
      </c>
    </row>
    <row r="24" spans="1:17" ht="14.25" customHeight="1">
      <c r="A24" s="36">
        <v>4</v>
      </c>
      <c r="B24" s="37" t="s">
        <v>14</v>
      </c>
      <c r="C24" s="69">
        <v>33745</v>
      </c>
      <c r="D24" s="69">
        <v>33745</v>
      </c>
      <c r="E24" s="69">
        <v>100</v>
      </c>
      <c r="F24" s="69">
        <v>32745</v>
      </c>
      <c r="G24" s="69">
        <v>32745</v>
      </c>
      <c r="H24" s="69">
        <v>100</v>
      </c>
      <c r="I24" s="69">
        <f t="shared" si="4"/>
        <v>31745</v>
      </c>
      <c r="J24" s="69">
        <f t="shared" si="4"/>
        <v>31745</v>
      </c>
      <c r="K24" s="69">
        <v>100</v>
      </c>
      <c r="L24" s="71">
        <f t="shared" si="5"/>
        <v>30745</v>
      </c>
      <c r="M24" s="71">
        <f t="shared" si="6"/>
        <v>30745</v>
      </c>
      <c r="N24" s="71">
        <v>100</v>
      </c>
      <c r="O24" s="71">
        <f t="shared" si="7"/>
        <v>29745</v>
      </c>
      <c r="P24" s="71">
        <f t="shared" si="7"/>
        <v>29745</v>
      </c>
      <c r="Q24" s="77">
        <v>100</v>
      </c>
    </row>
    <row r="25" spans="1:17" ht="14.25" customHeight="1">
      <c r="A25" s="36">
        <v>5</v>
      </c>
      <c r="B25" s="37" t="s">
        <v>73</v>
      </c>
      <c r="C25" s="69">
        <v>2744</v>
      </c>
      <c r="D25" s="69">
        <v>2744</v>
      </c>
      <c r="E25" s="69">
        <v>100</v>
      </c>
      <c r="F25" s="69">
        <v>2744</v>
      </c>
      <c r="G25" s="69">
        <v>2744</v>
      </c>
      <c r="H25" s="69">
        <v>100</v>
      </c>
      <c r="I25" s="69">
        <f t="shared" si="4"/>
        <v>2744</v>
      </c>
      <c r="J25" s="69">
        <f t="shared" si="4"/>
        <v>2744</v>
      </c>
      <c r="K25" s="69">
        <v>100</v>
      </c>
      <c r="L25" s="71">
        <f t="shared" si="5"/>
        <v>2744</v>
      </c>
      <c r="M25" s="71">
        <f t="shared" si="6"/>
        <v>2744</v>
      </c>
      <c r="N25" s="71">
        <v>100</v>
      </c>
      <c r="O25" s="71">
        <f t="shared" si="7"/>
        <v>2744</v>
      </c>
      <c r="P25" s="71">
        <f t="shared" si="7"/>
        <v>2744</v>
      </c>
      <c r="Q25" s="77">
        <v>100</v>
      </c>
    </row>
    <row r="26" spans="1:17" ht="14.25" customHeight="1">
      <c r="A26" s="36">
        <v>6</v>
      </c>
      <c r="B26" s="37" t="s">
        <v>16</v>
      </c>
      <c r="C26" s="69">
        <v>36223</v>
      </c>
      <c r="D26" s="69">
        <v>36223</v>
      </c>
      <c r="E26" s="69">
        <v>100</v>
      </c>
      <c r="F26" s="69">
        <v>36223</v>
      </c>
      <c r="G26" s="69">
        <v>36223</v>
      </c>
      <c r="H26" s="69">
        <v>100</v>
      </c>
      <c r="I26" s="69">
        <f t="shared" si="4"/>
        <v>36223</v>
      </c>
      <c r="J26" s="69">
        <f t="shared" si="4"/>
        <v>36223</v>
      </c>
      <c r="K26" s="69">
        <v>100</v>
      </c>
      <c r="L26" s="71">
        <f t="shared" si="5"/>
        <v>36223</v>
      </c>
      <c r="M26" s="71">
        <f t="shared" si="6"/>
        <v>36223</v>
      </c>
      <c r="N26" s="71">
        <v>100</v>
      </c>
      <c r="O26" s="71">
        <f t="shared" si="7"/>
        <v>36223</v>
      </c>
      <c r="P26" s="71">
        <f t="shared" si="7"/>
        <v>36223</v>
      </c>
      <c r="Q26" s="77">
        <v>100</v>
      </c>
    </row>
    <row r="27" spans="1:17" ht="14.25" customHeight="1">
      <c r="A27" s="36">
        <v>7</v>
      </c>
      <c r="B27" s="37" t="s">
        <v>62</v>
      </c>
      <c r="C27" s="69">
        <v>71000</v>
      </c>
      <c r="D27" s="69">
        <v>71000</v>
      </c>
      <c r="E27" s="69">
        <v>100</v>
      </c>
      <c r="F27" s="69">
        <f>70000</f>
        <v>70000</v>
      </c>
      <c r="G27" s="69">
        <f>70000</f>
        <v>70000</v>
      </c>
      <c r="H27" s="69">
        <v>100</v>
      </c>
      <c r="I27" s="69">
        <f t="shared" si="4"/>
        <v>69000</v>
      </c>
      <c r="J27" s="69">
        <f t="shared" si="4"/>
        <v>69000</v>
      </c>
      <c r="K27" s="69">
        <v>100</v>
      </c>
      <c r="L27" s="71">
        <f t="shared" si="5"/>
        <v>68000</v>
      </c>
      <c r="M27" s="71">
        <f t="shared" si="6"/>
        <v>68000</v>
      </c>
      <c r="N27" s="71">
        <v>100</v>
      </c>
      <c r="O27" s="71">
        <f t="shared" si="7"/>
        <v>67000</v>
      </c>
      <c r="P27" s="71">
        <f t="shared" si="7"/>
        <v>67000</v>
      </c>
      <c r="Q27" s="77">
        <v>100</v>
      </c>
    </row>
    <row r="28" spans="1:17" ht="14.25" customHeight="1">
      <c r="A28" s="36">
        <v>8</v>
      </c>
      <c r="B28" s="37" t="s">
        <v>63</v>
      </c>
      <c r="C28" s="69">
        <v>190000</v>
      </c>
      <c r="D28" s="69">
        <v>190000</v>
      </c>
      <c r="E28" s="69">
        <v>100</v>
      </c>
      <c r="F28" s="69">
        <v>191300</v>
      </c>
      <c r="G28" s="69">
        <v>191300</v>
      </c>
      <c r="H28" s="69">
        <v>100</v>
      </c>
      <c r="I28" s="69">
        <f t="shared" si="4"/>
        <v>192600</v>
      </c>
      <c r="J28" s="69">
        <f t="shared" si="4"/>
        <v>192600</v>
      </c>
      <c r="K28" s="69">
        <v>100</v>
      </c>
      <c r="L28" s="71">
        <f t="shared" si="5"/>
        <v>193900</v>
      </c>
      <c r="M28" s="71">
        <f t="shared" si="6"/>
        <v>193900</v>
      </c>
      <c r="N28" s="71">
        <v>100</v>
      </c>
      <c r="O28" s="71">
        <f t="shared" si="7"/>
        <v>195200</v>
      </c>
      <c r="P28" s="71">
        <f t="shared" si="7"/>
        <v>195200</v>
      </c>
      <c r="Q28" s="77">
        <v>100</v>
      </c>
    </row>
    <row r="29" spans="1:17" ht="14.25" customHeight="1">
      <c r="A29" s="36">
        <v>9</v>
      </c>
      <c r="B29" s="37" t="s">
        <v>64</v>
      </c>
      <c r="C29" s="69">
        <v>80000</v>
      </c>
      <c r="D29" s="69">
        <v>80000</v>
      </c>
      <c r="E29" s="69">
        <v>100</v>
      </c>
      <c r="F29" s="69">
        <v>80000</v>
      </c>
      <c r="G29" s="69">
        <v>80000</v>
      </c>
      <c r="H29" s="69">
        <v>100</v>
      </c>
      <c r="I29" s="69">
        <f aca="true" t="shared" si="8" ref="I29:J34">F29-C29+F29</f>
        <v>80000</v>
      </c>
      <c r="J29" s="69">
        <f t="shared" si="8"/>
        <v>80000</v>
      </c>
      <c r="K29" s="69">
        <v>100</v>
      </c>
      <c r="L29" s="71">
        <f t="shared" si="5"/>
        <v>80000</v>
      </c>
      <c r="M29" s="71">
        <f t="shared" si="6"/>
        <v>80000</v>
      </c>
      <c r="N29" s="71">
        <v>100</v>
      </c>
      <c r="O29" s="71">
        <f t="shared" si="7"/>
        <v>80000</v>
      </c>
      <c r="P29" s="71">
        <f t="shared" si="7"/>
        <v>80000</v>
      </c>
      <c r="Q29" s="77">
        <v>100</v>
      </c>
    </row>
    <row r="30" spans="1:17" ht="14.25" customHeight="1">
      <c r="A30" s="36">
        <v>10</v>
      </c>
      <c r="B30" s="37" t="s">
        <v>17</v>
      </c>
      <c r="C30" s="69">
        <v>11019</v>
      </c>
      <c r="D30" s="69">
        <v>11019</v>
      </c>
      <c r="E30" s="69">
        <v>100</v>
      </c>
      <c r="F30" s="69">
        <v>10019</v>
      </c>
      <c r="G30" s="69">
        <v>10019</v>
      </c>
      <c r="H30" s="69">
        <v>100</v>
      </c>
      <c r="I30" s="69">
        <f t="shared" si="8"/>
        <v>9019</v>
      </c>
      <c r="J30" s="69">
        <f t="shared" si="8"/>
        <v>9019</v>
      </c>
      <c r="K30" s="69">
        <v>100</v>
      </c>
      <c r="L30" s="71">
        <f t="shared" si="5"/>
        <v>8019</v>
      </c>
      <c r="M30" s="71">
        <f t="shared" si="6"/>
        <v>8019</v>
      </c>
      <c r="N30" s="71">
        <v>100</v>
      </c>
      <c r="O30" s="71">
        <f t="shared" si="7"/>
        <v>7019</v>
      </c>
      <c r="P30" s="71">
        <f t="shared" si="7"/>
        <v>7019</v>
      </c>
      <c r="Q30" s="77">
        <v>100</v>
      </c>
    </row>
    <row r="31" spans="1:17" ht="14.25" customHeight="1">
      <c r="A31" s="36">
        <v>11</v>
      </c>
      <c r="B31" s="37" t="s">
        <v>74</v>
      </c>
      <c r="C31" s="69">
        <v>5127</v>
      </c>
      <c r="D31" s="69">
        <v>5127</v>
      </c>
      <c r="E31" s="69">
        <v>100</v>
      </c>
      <c r="F31" s="69">
        <v>5127</v>
      </c>
      <c r="G31" s="69">
        <v>5127</v>
      </c>
      <c r="H31" s="69">
        <v>100</v>
      </c>
      <c r="I31" s="69">
        <f t="shared" si="8"/>
        <v>5127</v>
      </c>
      <c r="J31" s="69">
        <f t="shared" si="8"/>
        <v>5127</v>
      </c>
      <c r="K31" s="69">
        <v>100</v>
      </c>
      <c r="L31" s="71">
        <f t="shared" si="5"/>
        <v>5127</v>
      </c>
      <c r="M31" s="71">
        <f t="shared" si="6"/>
        <v>5127</v>
      </c>
      <c r="N31" s="71">
        <v>100</v>
      </c>
      <c r="O31" s="71">
        <f t="shared" si="7"/>
        <v>5127</v>
      </c>
      <c r="P31" s="71">
        <f t="shared" si="7"/>
        <v>5127</v>
      </c>
      <c r="Q31" s="77">
        <v>100</v>
      </c>
    </row>
    <row r="32" spans="1:17" ht="14.25" customHeight="1">
      <c r="A32" s="36">
        <v>12</v>
      </c>
      <c r="B32" s="37" t="s">
        <v>19</v>
      </c>
      <c r="C32" s="69">
        <v>178074</v>
      </c>
      <c r="D32" s="69">
        <v>178074</v>
      </c>
      <c r="E32" s="69">
        <v>100</v>
      </c>
      <c r="F32" s="69">
        <v>180229</v>
      </c>
      <c r="G32" s="69">
        <v>180229</v>
      </c>
      <c r="H32" s="69">
        <v>100</v>
      </c>
      <c r="I32" s="69">
        <f t="shared" si="8"/>
        <v>182384</v>
      </c>
      <c r="J32" s="69">
        <f t="shared" si="8"/>
        <v>182384</v>
      </c>
      <c r="K32" s="69">
        <v>100</v>
      </c>
      <c r="L32" s="71">
        <f t="shared" si="5"/>
        <v>184539</v>
      </c>
      <c r="M32" s="71">
        <f t="shared" si="6"/>
        <v>184539</v>
      </c>
      <c r="N32" s="71">
        <v>100</v>
      </c>
      <c r="O32" s="71">
        <f t="shared" si="7"/>
        <v>186694</v>
      </c>
      <c r="P32" s="71">
        <f t="shared" si="7"/>
        <v>186694</v>
      </c>
      <c r="Q32" s="77">
        <v>100</v>
      </c>
    </row>
    <row r="33" spans="1:17" ht="14.25" customHeight="1">
      <c r="A33" s="36">
        <v>13</v>
      </c>
      <c r="B33" s="37" t="s">
        <v>20</v>
      </c>
      <c r="C33" s="69">
        <v>72668</v>
      </c>
      <c r="D33" s="69">
        <v>72668</v>
      </c>
      <c r="E33" s="69">
        <v>100</v>
      </c>
      <c r="F33" s="69">
        <v>70000</v>
      </c>
      <c r="G33" s="69">
        <v>70000</v>
      </c>
      <c r="H33" s="69">
        <v>100</v>
      </c>
      <c r="I33" s="69">
        <f t="shared" si="8"/>
        <v>67332</v>
      </c>
      <c r="J33" s="69">
        <f t="shared" si="8"/>
        <v>67332</v>
      </c>
      <c r="K33" s="69">
        <v>100</v>
      </c>
      <c r="L33" s="71">
        <f t="shared" si="5"/>
        <v>64664</v>
      </c>
      <c r="M33" s="71">
        <f t="shared" si="6"/>
        <v>64664</v>
      </c>
      <c r="N33" s="71">
        <v>100</v>
      </c>
      <c r="O33" s="71">
        <f t="shared" si="7"/>
        <v>61996</v>
      </c>
      <c r="P33" s="71">
        <f t="shared" si="7"/>
        <v>61996</v>
      </c>
      <c r="Q33" s="77">
        <v>100</v>
      </c>
    </row>
    <row r="34" spans="1:17" ht="14.25" customHeight="1">
      <c r="A34" s="38">
        <v>14</v>
      </c>
      <c r="B34" s="39" t="s">
        <v>21</v>
      </c>
      <c r="C34" s="73">
        <v>26756</v>
      </c>
      <c r="D34" s="73">
        <v>26756</v>
      </c>
      <c r="E34" s="73">
        <v>100</v>
      </c>
      <c r="F34" s="78">
        <v>26756</v>
      </c>
      <c r="G34" s="78">
        <v>26756</v>
      </c>
      <c r="H34" s="73">
        <v>100</v>
      </c>
      <c r="I34" s="73">
        <f t="shared" si="8"/>
        <v>26756</v>
      </c>
      <c r="J34" s="73">
        <f t="shared" si="8"/>
        <v>26756</v>
      </c>
      <c r="K34" s="73">
        <v>100</v>
      </c>
      <c r="L34" s="74">
        <f t="shared" si="5"/>
        <v>26756</v>
      </c>
      <c r="M34" s="74">
        <f t="shared" si="6"/>
        <v>26756</v>
      </c>
      <c r="N34" s="74">
        <v>100</v>
      </c>
      <c r="O34" s="74">
        <f t="shared" si="7"/>
        <v>26756</v>
      </c>
      <c r="P34" s="74">
        <f t="shared" si="7"/>
        <v>26756</v>
      </c>
      <c r="Q34" s="79">
        <v>100</v>
      </c>
    </row>
    <row r="35" spans="1:17" s="31" customFormat="1" ht="14.25" customHeight="1">
      <c r="A35" s="30" t="s">
        <v>37</v>
      </c>
      <c r="B35" s="28" t="s">
        <v>83</v>
      </c>
      <c r="C35" s="63">
        <f>SUM(C36:C37)</f>
        <v>151000</v>
      </c>
      <c r="D35" s="63">
        <f>SUM(D36:D37)</f>
        <v>178000</v>
      </c>
      <c r="E35" s="64"/>
      <c r="F35" s="63">
        <f>F37+F36</f>
        <v>157500</v>
      </c>
      <c r="G35" s="63">
        <f>G36+G37</f>
        <v>181500</v>
      </c>
      <c r="H35" s="64"/>
      <c r="I35" s="63">
        <f>SUM(I36:I37)</f>
        <v>165015</v>
      </c>
      <c r="J35" s="63">
        <f>J36+J37</f>
        <v>185015</v>
      </c>
      <c r="K35" s="64"/>
      <c r="L35" s="65">
        <f>SUM(L36:L37)</f>
        <v>168545.15</v>
      </c>
      <c r="M35" s="65">
        <f>M36+M37</f>
        <v>188545</v>
      </c>
      <c r="N35" s="66"/>
      <c r="O35" s="65">
        <f>SUM(O36:O37)</f>
        <v>181290.6015</v>
      </c>
      <c r="P35" s="65">
        <f>P37+P36</f>
        <v>192091</v>
      </c>
      <c r="Q35" s="67"/>
    </row>
    <row r="36" spans="1:17" ht="14.25" customHeight="1">
      <c r="A36" s="35">
        <v>1</v>
      </c>
      <c r="B36" s="40" t="s">
        <v>22</v>
      </c>
      <c r="C36" s="68">
        <v>150000</v>
      </c>
      <c r="D36" s="68">
        <v>150000</v>
      </c>
      <c r="E36" s="68">
        <f>C36/D36*100</f>
        <v>100</v>
      </c>
      <c r="F36" s="68">
        <f>C36*1.01</f>
        <v>151500</v>
      </c>
      <c r="G36" s="68">
        <f>D36*1.01</f>
        <v>151500</v>
      </c>
      <c r="H36" s="68">
        <f>F36/G36*100</f>
        <v>100</v>
      </c>
      <c r="I36" s="68">
        <f>F36*1.01</f>
        <v>153015</v>
      </c>
      <c r="J36" s="68">
        <v>153015</v>
      </c>
      <c r="K36" s="68">
        <v>100</v>
      </c>
      <c r="L36" s="75">
        <f>I36*1.01</f>
        <v>154545.15</v>
      </c>
      <c r="M36" s="75">
        <v>154545</v>
      </c>
      <c r="N36" s="75">
        <f>L36/M36*100</f>
        <v>100.000097059109</v>
      </c>
      <c r="O36" s="75">
        <f>L36*1.01</f>
        <v>156090.6015</v>
      </c>
      <c r="P36" s="75">
        <v>156091</v>
      </c>
      <c r="Q36" s="76">
        <f>O36/P36*100</f>
        <v>99.99974470020693</v>
      </c>
    </row>
    <row r="37" spans="1:17" ht="14.25" customHeight="1">
      <c r="A37" s="38">
        <v>2</v>
      </c>
      <c r="B37" s="39" t="s">
        <v>23</v>
      </c>
      <c r="C37" s="73">
        <v>1000</v>
      </c>
      <c r="D37" s="73">
        <v>28000</v>
      </c>
      <c r="E37" s="80">
        <f>C37/D37*100</f>
        <v>3.571428571428571</v>
      </c>
      <c r="F37" s="73">
        <v>6000</v>
      </c>
      <c r="G37" s="73">
        <v>30000</v>
      </c>
      <c r="H37" s="73">
        <f>F37/G37*100</f>
        <v>20</v>
      </c>
      <c r="I37" s="73">
        <v>12000</v>
      </c>
      <c r="J37" s="73">
        <v>32000</v>
      </c>
      <c r="K37" s="80">
        <f>I37/J37*100</f>
        <v>37.5</v>
      </c>
      <c r="L37" s="74">
        <v>14000</v>
      </c>
      <c r="M37" s="74">
        <v>34000</v>
      </c>
      <c r="N37" s="81">
        <f>L37/M37*100</f>
        <v>41.17647058823529</v>
      </c>
      <c r="O37" s="74">
        <v>25200</v>
      </c>
      <c r="P37" s="74">
        <v>36000</v>
      </c>
      <c r="Q37" s="79">
        <f>O37/P37*100</f>
        <v>70</v>
      </c>
    </row>
    <row r="38" spans="1:17" ht="14.25" customHeight="1">
      <c r="A38" s="30" t="s">
        <v>38</v>
      </c>
      <c r="B38" s="28" t="s">
        <v>24</v>
      </c>
      <c r="C38" s="63">
        <v>60964</v>
      </c>
      <c r="D38" s="63">
        <f>D39-D35-D20-D17-D7</f>
        <v>228202</v>
      </c>
      <c r="E38" s="64">
        <f>C38/D38*100</f>
        <v>26.714928002383854</v>
      </c>
      <c r="F38" s="63">
        <f>F39-F35-F20-F17-F7</f>
        <v>91259</v>
      </c>
      <c r="G38" s="63">
        <f>G39-G35-G20-G17-G7</f>
        <v>237988</v>
      </c>
      <c r="H38" s="64">
        <f>F38/G38*100</f>
        <v>38.34605106139805</v>
      </c>
      <c r="I38" s="63">
        <f>I39-I35-I20-I7-I17</f>
        <v>123565.4</v>
      </c>
      <c r="J38" s="63">
        <f>J39-J35-J20-J17-J7</f>
        <v>247264</v>
      </c>
      <c r="K38" s="64">
        <f>I38/J38*100</f>
        <v>49.9730652258315</v>
      </c>
      <c r="L38" s="65">
        <f>L39-L35-L20-L17-L7</f>
        <v>151006.9700000001</v>
      </c>
      <c r="M38" s="65">
        <f>M39-M35-M20-M17-M7</f>
        <v>254302</v>
      </c>
      <c r="N38" s="66">
        <f>L38/M38*100</f>
        <v>59.38096043287119</v>
      </c>
      <c r="O38" s="65">
        <f>O39-O35-O20-O17-O7</f>
        <v>183439.62450000012</v>
      </c>
      <c r="P38" s="65">
        <f>P39-P35-P20-P17-P7</f>
        <v>262468</v>
      </c>
      <c r="Q38" s="67">
        <f>O38/P38*100</f>
        <v>69.8902816724325</v>
      </c>
    </row>
    <row r="39" spans="1:17" ht="14.25" customHeight="1">
      <c r="A39" s="29"/>
      <c r="B39" s="30" t="s">
        <v>26</v>
      </c>
      <c r="C39" s="63">
        <f>C38+C35+C20+C17+C7</f>
        <v>1180268</v>
      </c>
      <c r="D39" s="63">
        <v>1405081</v>
      </c>
      <c r="E39" s="64">
        <f>C39/D39*100</f>
        <v>83.99999715318903</v>
      </c>
      <c r="F39" s="63">
        <v>1224298</v>
      </c>
      <c r="G39" s="63">
        <v>1419132</v>
      </c>
      <c r="H39" s="64">
        <v>86.28</v>
      </c>
      <c r="I39" s="63">
        <v>1270570</v>
      </c>
      <c r="J39" s="63">
        <v>1433323</v>
      </c>
      <c r="K39" s="64">
        <f>I39/J39*100</f>
        <v>88.6450576736716</v>
      </c>
      <c r="L39" s="65">
        <v>1306979</v>
      </c>
      <c r="M39" s="65">
        <v>1447656</v>
      </c>
      <c r="N39" s="66">
        <f>L39/M39*100</f>
        <v>90.28242897483932</v>
      </c>
      <c r="O39" s="65">
        <v>1357978</v>
      </c>
      <c r="P39" s="65">
        <v>1462133</v>
      </c>
      <c r="Q39" s="67">
        <f>O39/P39*100</f>
        <v>92.87650302674244</v>
      </c>
    </row>
    <row r="40" spans="1:5" ht="12.75">
      <c r="A40" s="32"/>
      <c r="B40" s="33"/>
      <c r="C40" s="46"/>
      <c r="D40" s="46"/>
      <c r="E40" s="46"/>
    </row>
    <row r="41" spans="1:5" ht="12.75">
      <c r="A41" s="32"/>
      <c r="B41" s="33"/>
      <c r="C41" s="46"/>
      <c r="D41" s="46"/>
      <c r="E41" s="46"/>
    </row>
    <row r="42" spans="1:5" ht="12.75">
      <c r="A42" s="32"/>
      <c r="B42" s="33"/>
      <c r="C42" s="46"/>
      <c r="D42" s="46"/>
      <c r="E42" s="46"/>
    </row>
    <row r="43" spans="1:5" ht="12.75">
      <c r="A43" s="32"/>
      <c r="B43" s="33"/>
      <c r="C43" s="46"/>
      <c r="D43" s="46"/>
      <c r="E43" s="46"/>
    </row>
    <row r="44" spans="1:5" ht="12.75">
      <c r="A44" s="32"/>
      <c r="B44" s="33"/>
      <c r="C44" s="46"/>
      <c r="D44" s="46"/>
      <c r="E44" s="46"/>
    </row>
    <row r="45" spans="1:5" ht="12.75">
      <c r="A45" s="32"/>
      <c r="B45" s="33"/>
      <c r="C45" s="46"/>
      <c r="D45" s="46"/>
      <c r="E45" s="46"/>
    </row>
    <row r="46" spans="1:5" ht="12.75">
      <c r="A46" s="32"/>
      <c r="B46" s="33"/>
      <c r="C46" s="46"/>
      <c r="D46" s="46"/>
      <c r="E46" s="46"/>
    </row>
    <row r="47" spans="1:5" ht="12.75">
      <c r="A47" s="32"/>
      <c r="B47" s="33"/>
      <c r="C47" s="46"/>
      <c r="D47" s="46"/>
      <c r="E47" s="46"/>
    </row>
    <row r="48" spans="1:5" ht="12.75">
      <c r="A48" s="32"/>
      <c r="B48" s="33"/>
      <c r="C48" s="46"/>
      <c r="D48" s="46"/>
      <c r="E48" s="46"/>
    </row>
    <row r="49" spans="1:5" ht="12.75">
      <c r="A49" s="32"/>
      <c r="B49" s="33"/>
      <c r="C49" s="46"/>
      <c r="D49" s="46"/>
      <c r="E49" s="46"/>
    </row>
    <row r="50" spans="1:5" ht="12.75">
      <c r="A50" s="32"/>
      <c r="B50" s="33"/>
      <c r="C50" s="46"/>
      <c r="D50" s="46"/>
      <c r="E50" s="46"/>
    </row>
    <row r="51" spans="1:5" ht="12.75">
      <c r="A51" s="32"/>
      <c r="B51" s="33"/>
      <c r="C51" s="46"/>
      <c r="D51" s="46"/>
      <c r="E51" s="46"/>
    </row>
    <row r="52" spans="1:5" ht="12.75">
      <c r="A52" s="94"/>
      <c r="B52" s="94"/>
      <c r="C52" s="94"/>
      <c r="D52" s="95"/>
      <c r="E52" s="47"/>
    </row>
    <row r="53" spans="1:5" ht="12.75">
      <c r="A53" s="96"/>
      <c r="B53" s="96"/>
      <c r="C53" s="48"/>
      <c r="D53" s="48"/>
      <c r="E53" s="48"/>
    </row>
    <row r="54" spans="1:5" ht="12.75">
      <c r="A54" s="97"/>
      <c r="B54" s="97"/>
      <c r="C54" s="49"/>
      <c r="D54" s="49"/>
      <c r="E54" s="49"/>
    </row>
    <row r="55" spans="1:5" ht="12.75">
      <c r="A55" s="97"/>
      <c r="B55" s="97"/>
      <c r="C55" s="49"/>
      <c r="D55" s="49"/>
      <c r="E55" s="49"/>
    </row>
    <row r="56" spans="1:5" ht="12.75">
      <c r="A56" s="97"/>
      <c r="B56" s="97"/>
      <c r="C56" s="49"/>
      <c r="D56" s="49"/>
      <c r="E56" s="49"/>
    </row>
    <row r="57" spans="1:5" ht="12.75">
      <c r="A57" s="97"/>
      <c r="B57" s="97"/>
      <c r="C57" s="49"/>
      <c r="D57" s="49"/>
      <c r="E57" s="49"/>
    </row>
    <row r="58" spans="1:5" ht="12.75">
      <c r="A58" s="97"/>
      <c r="B58" s="97"/>
      <c r="C58" s="49"/>
      <c r="D58" s="49"/>
      <c r="E58" s="49"/>
    </row>
    <row r="59" spans="1:5" ht="12.75">
      <c r="A59" s="97"/>
      <c r="B59" s="97"/>
      <c r="C59" s="49"/>
      <c r="D59" s="49"/>
      <c r="E59" s="49"/>
    </row>
    <row r="60" spans="1:5" ht="12.75">
      <c r="A60" s="97"/>
      <c r="B60" s="97"/>
      <c r="C60" s="49"/>
      <c r="D60" s="49"/>
      <c r="E60" s="49"/>
    </row>
    <row r="61" spans="1:5" ht="12.75">
      <c r="A61" s="97"/>
      <c r="B61" s="97"/>
      <c r="C61" s="49"/>
      <c r="D61" s="49"/>
      <c r="E61" s="49"/>
    </row>
    <row r="62" spans="1:5" ht="12.75">
      <c r="A62" s="97"/>
      <c r="B62" s="97"/>
      <c r="C62" s="49"/>
      <c r="D62" s="49"/>
      <c r="E62" s="49"/>
    </row>
    <row r="63" spans="1:5" ht="12.75">
      <c r="A63" s="97"/>
      <c r="B63" s="97"/>
      <c r="C63" s="49"/>
      <c r="D63" s="49"/>
      <c r="E63" s="49"/>
    </row>
    <row r="64" spans="1:5" ht="12.75">
      <c r="A64" s="97"/>
      <c r="B64" s="97"/>
      <c r="C64" s="49"/>
      <c r="D64" s="49"/>
      <c r="E64" s="49"/>
    </row>
    <row r="65" spans="1:5" ht="12.75">
      <c r="A65" s="97"/>
      <c r="B65" s="97"/>
      <c r="C65" s="49"/>
      <c r="D65" s="49"/>
      <c r="E65" s="49"/>
    </row>
    <row r="66" spans="1:5" ht="12.75">
      <c r="A66" s="97"/>
      <c r="B66" s="97"/>
      <c r="C66" s="49"/>
      <c r="D66" s="49"/>
      <c r="E66" s="49"/>
    </row>
    <row r="67" spans="1:5" ht="12.75">
      <c r="A67" s="98"/>
      <c r="B67" s="98"/>
      <c r="C67" s="50"/>
      <c r="D67" s="50"/>
      <c r="E67" s="50"/>
    </row>
    <row r="68" spans="1:4" ht="12.75">
      <c r="A68" s="99"/>
      <c r="B68" s="99"/>
      <c r="C68" s="100"/>
      <c r="D68" s="100"/>
    </row>
    <row r="69" spans="1:4" ht="12.75">
      <c r="A69" s="99"/>
      <c r="B69" s="99"/>
      <c r="C69" s="100"/>
      <c r="D69" s="100"/>
    </row>
  </sheetData>
  <sheetProtection/>
  <mergeCells count="11">
    <mergeCell ref="A52:C52"/>
    <mergeCell ref="A67:B67"/>
    <mergeCell ref="C5:E5"/>
    <mergeCell ref="A2:Q2"/>
    <mergeCell ref="L5:N5"/>
    <mergeCell ref="O5:Q5"/>
    <mergeCell ref="B5:B6"/>
    <mergeCell ref="A5:A6"/>
    <mergeCell ref="F5:H5"/>
    <mergeCell ref="I5:K5"/>
    <mergeCell ref="A3:Q3"/>
  </mergeCells>
  <printOptions/>
  <pageMargins left="0.21" right="0.2" top="0.35" bottom="0.32" header="0.26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4"/>
  <sheetViews>
    <sheetView zoomScalePageLayoutView="0" workbookViewId="0" topLeftCell="A19">
      <selection activeCell="D35" sqref="D35"/>
    </sheetView>
  </sheetViews>
  <sheetFormatPr defaultColWidth="8.88671875" defaultRowHeight="18.75"/>
  <cols>
    <col min="1" max="1" width="4.3359375" style="1" customWidth="1"/>
    <col min="2" max="2" width="42.5546875" style="1" customWidth="1"/>
    <col min="3" max="3" width="8.99609375" style="1" customWidth="1"/>
    <col min="4" max="4" width="9.88671875" style="1" bestFit="1" customWidth="1"/>
    <col min="5" max="16384" width="8.88671875" style="1" customWidth="1"/>
  </cols>
  <sheetData>
    <row r="2" spans="1:6" ht="20.25">
      <c r="A2" s="89" t="s">
        <v>57</v>
      </c>
      <c r="B2" s="89"/>
      <c r="C2" s="89"/>
      <c r="D2" s="89"/>
      <c r="E2" s="89"/>
      <c r="F2" s="5"/>
    </row>
    <row r="3" spans="1:6" ht="18">
      <c r="A3" s="4"/>
      <c r="B3" s="4"/>
      <c r="C3" s="4"/>
      <c r="D3" s="4"/>
      <c r="E3" s="4"/>
      <c r="F3" s="4"/>
    </row>
    <row r="4" spans="1:6" ht="18.75">
      <c r="A4" s="90" t="s">
        <v>58</v>
      </c>
      <c r="B4" s="90"/>
      <c r="C4" s="90"/>
      <c r="D4" s="90"/>
      <c r="E4" s="90"/>
      <c r="F4" s="90"/>
    </row>
    <row r="5" spans="1:6" ht="18.75">
      <c r="A5" s="23" t="s">
        <v>31</v>
      </c>
      <c r="B5" s="23" t="s">
        <v>59</v>
      </c>
      <c r="C5" s="23" t="s">
        <v>32</v>
      </c>
      <c r="D5" s="23" t="s">
        <v>33</v>
      </c>
      <c r="E5" s="23" t="s">
        <v>60</v>
      </c>
      <c r="F5" s="3"/>
    </row>
    <row r="6" spans="1:5" ht="18">
      <c r="A6" s="6" t="s">
        <v>34</v>
      </c>
      <c r="B6" s="7" t="s">
        <v>27</v>
      </c>
      <c r="C6" s="8">
        <f>SUM(C7:C15)</f>
        <v>129685</v>
      </c>
      <c r="D6" s="8">
        <f>SUM(D7:D15)</f>
        <v>135290</v>
      </c>
      <c r="E6" s="8">
        <f>D6-C6</f>
        <v>5605</v>
      </c>
    </row>
    <row r="7" spans="1:5" ht="18">
      <c r="A7" s="6">
        <v>1</v>
      </c>
      <c r="B7" s="10" t="s">
        <v>0</v>
      </c>
      <c r="C7" s="11">
        <v>13930</v>
      </c>
      <c r="D7" s="11">
        <f>13914+200</f>
        <v>14114</v>
      </c>
      <c r="E7" s="11">
        <f aca="true" t="shared" si="0" ref="E7:E36">D7-C7</f>
        <v>184</v>
      </c>
    </row>
    <row r="8" spans="1:5" ht="18">
      <c r="A8" s="6">
        <v>2</v>
      </c>
      <c r="B8" s="10" t="s">
        <v>1</v>
      </c>
      <c r="C8" s="11">
        <v>40861</v>
      </c>
      <c r="D8" s="11">
        <v>41290</v>
      </c>
      <c r="E8" s="11">
        <f t="shared" si="0"/>
        <v>429</v>
      </c>
    </row>
    <row r="9" spans="1:5" ht="18">
      <c r="A9" s="6">
        <v>3</v>
      </c>
      <c r="B9" s="10" t="s">
        <v>2</v>
      </c>
      <c r="C9" s="11">
        <f>24638+63</f>
        <v>24701</v>
      </c>
      <c r="D9" s="11">
        <f>27852+1240</f>
        <v>29092</v>
      </c>
      <c r="E9" s="11">
        <f t="shared" si="0"/>
        <v>4391</v>
      </c>
    </row>
    <row r="10" spans="1:5" ht="18">
      <c r="A10" s="6">
        <v>4</v>
      </c>
      <c r="B10" s="10" t="s">
        <v>3</v>
      </c>
      <c r="C10" s="11">
        <v>957</v>
      </c>
      <c r="D10" s="11">
        <f>952+50</f>
        <v>1002</v>
      </c>
      <c r="E10" s="11">
        <f t="shared" si="0"/>
        <v>45</v>
      </c>
    </row>
    <row r="11" spans="1:5" ht="18">
      <c r="A11" s="6">
        <v>5</v>
      </c>
      <c r="B11" s="10" t="s">
        <v>4</v>
      </c>
      <c r="C11" s="11">
        <v>253</v>
      </c>
      <c r="D11" s="11">
        <v>263</v>
      </c>
      <c r="E11" s="11">
        <f t="shared" si="0"/>
        <v>10</v>
      </c>
    </row>
    <row r="12" spans="1:5" ht="18">
      <c r="A12" s="6">
        <v>6</v>
      </c>
      <c r="B12" s="10" t="s">
        <v>5</v>
      </c>
      <c r="C12" s="11">
        <v>38859</v>
      </c>
      <c r="D12" s="11">
        <f>38859+50</f>
        <v>38909</v>
      </c>
      <c r="E12" s="11">
        <f t="shared" si="0"/>
        <v>50</v>
      </c>
    </row>
    <row r="13" spans="1:5" ht="18">
      <c r="A13" s="6">
        <v>7</v>
      </c>
      <c r="B13" s="10" t="s">
        <v>6</v>
      </c>
      <c r="C13" s="11">
        <v>5569</v>
      </c>
      <c r="D13" s="11">
        <v>5615</v>
      </c>
      <c r="E13" s="11">
        <f t="shared" si="0"/>
        <v>46</v>
      </c>
    </row>
    <row r="14" spans="1:5" ht="18">
      <c r="A14" s="6">
        <v>8</v>
      </c>
      <c r="B14" s="10" t="s">
        <v>7</v>
      </c>
      <c r="C14" s="11">
        <v>4022</v>
      </c>
      <c r="D14" s="11">
        <v>4065</v>
      </c>
      <c r="E14" s="11">
        <f t="shared" si="0"/>
        <v>43</v>
      </c>
    </row>
    <row r="15" spans="1:5" ht="18">
      <c r="A15" s="6">
        <v>9</v>
      </c>
      <c r="B15" s="10" t="s">
        <v>8</v>
      </c>
      <c r="C15" s="11">
        <v>533</v>
      </c>
      <c r="D15" s="11">
        <f>640+300</f>
        <v>940</v>
      </c>
      <c r="E15" s="11">
        <f t="shared" si="0"/>
        <v>407</v>
      </c>
    </row>
    <row r="16" spans="1:5" ht="18">
      <c r="A16" s="6" t="s">
        <v>35</v>
      </c>
      <c r="B16" s="7" t="s">
        <v>28</v>
      </c>
      <c r="C16" s="8">
        <f>SUM(C17:C19)</f>
        <v>77162</v>
      </c>
      <c r="D16" s="8">
        <f>SUM(D17:D19)</f>
        <v>80528</v>
      </c>
      <c r="E16" s="11">
        <f t="shared" si="0"/>
        <v>3366</v>
      </c>
    </row>
    <row r="17" spans="1:5" ht="18">
      <c r="A17" s="6">
        <v>1</v>
      </c>
      <c r="B17" s="10" t="s">
        <v>9</v>
      </c>
      <c r="C17" s="11">
        <v>72778</v>
      </c>
      <c r="D17" s="11">
        <f>74155-111</f>
        <v>74044</v>
      </c>
      <c r="E17" s="11">
        <f t="shared" si="0"/>
        <v>1266</v>
      </c>
    </row>
    <row r="18" spans="1:5" ht="18">
      <c r="A18" s="6">
        <v>2</v>
      </c>
      <c r="B18" s="10" t="s">
        <v>10</v>
      </c>
      <c r="C18" s="11">
        <v>2665</v>
      </c>
      <c r="D18" s="11">
        <v>2832</v>
      </c>
      <c r="E18" s="11">
        <f t="shared" si="0"/>
        <v>167</v>
      </c>
    </row>
    <row r="19" spans="1:5" ht="18">
      <c r="A19" s="6">
        <v>3</v>
      </c>
      <c r="B19" s="10" t="s">
        <v>11</v>
      </c>
      <c r="C19" s="11">
        <v>1719</v>
      </c>
      <c r="D19" s="11">
        <v>3652</v>
      </c>
      <c r="E19" s="11">
        <f t="shared" si="0"/>
        <v>1933</v>
      </c>
    </row>
    <row r="20" spans="1:5" ht="18">
      <c r="A20" s="6" t="s">
        <v>36</v>
      </c>
      <c r="B20" s="7" t="s">
        <v>29</v>
      </c>
      <c r="C20" s="8">
        <f>SUM(C21:C31)</f>
        <v>687268</v>
      </c>
      <c r="D20" s="8">
        <f>SUM(D21:D31)</f>
        <v>740151</v>
      </c>
      <c r="E20" s="8">
        <f t="shared" si="0"/>
        <v>52883</v>
      </c>
    </row>
    <row r="21" spans="1:5" ht="18">
      <c r="A21" s="6">
        <v>1</v>
      </c>
      <c r="B21" s="10" t="s">
        <v>12</v>
      </c>
      <c r="C21" s="11">
        <v>1492</v>
      </c>
      <c r="D21" s="11">
        <v>1470</v>
      </c>
      <c r="E21" s="11">
        <f t="shared" si="0"/>
        <v>-22</v>
      </c>
    </row>
    <row r="22" spans="1:5" ht="18">
      <c r="A22" s="6">
        <v>2</v>
      </c>
      <c r="B22" s="10" t="s">
        <v>13</v>
      </c>
      <c r="C22" s="11">
        <v>49431</v>
      </c>
      <c r="D22" s="11">
        <v>42595</v>
      </c>
      <c r="E22" s="11">
        <f t="shared" si="0"/>
        <v>-6836</v>
      </c>
    </row>
    <row r="23" spans="1:5" ht="18">
      <c r="A23" s="6">
        <v>3</v>
      </c>
      <c r="B23" s="10" t="s">
        <v>14</v>
      </c>
      <c r="C23" s="11">
        <v>32572</v>
      </c>
      <c r="D23" s="11">
        <v>33745</v>
      </c>
      <c r="E23" s="11">
        <f t="shared" si="0"/>
        <v>1173</v>
      </c>
    </row>
    <row r="24" spans="1:5" ht="18">
      <c r="A24" s="6">
        <v>4</v>
      </c>
      <c r="B24" s="10" t="s">
        <v>15</v>
      </c>
      <c r="C24" s="11">
        <v>2931</v>
      </c>
      <c r="D24" s="11">
        <v>2744</v>
      </c>
      <c r="E24" s="11">
        <f t="shared" si="0"/>
        <v>-187</v>
      </c>
    </row>
    <row r="25" spans="1:5" ht="18">
      <c r="A25" s="6">
        <v>5</v>
      </c>
      <c r="B25" s="10" t="s">
        <v>16</v>
      </c>
      <c r="C25" s="11">
        <v>38547</v>
      </c>
      <c r="D25" s="11">
        <v>36223</v>
      </c>
      <c r="E25" s="11">
        <f t="shared" si="0"/>
        <v>-2324</v>
      </c>
    </row>
    <row r="26" spans="1:5" ht="18">
      <c r="A26" s="6">
        <v>6</v>
      </c>
      <c r="B26" s="10" t="s">
        <v>25</v>
      </c>
      <c r="C26" s="11">
        <f>253000+40</f>
        <v>253040</v>
      </c>
      <c r="D26" s="11">
        <v>323909</v>
      </c>
      <c r="E26" s="11">
        <f t="shared" si="0"/>
        <v>70869</v>
      </c>
    </row>
    <row r="27" spans="1:5" ht="18">
      <c r="A27" s="6">
        <v>7</v>
      </c>
      <c r="B27" s="10" t="s">
        <v>17</v>
      </c>
      <c r="C27" s="11">
        <v>12695</v>
      </c>
      <c r="D27" s="11">
        <v>11019</v>
      </c>
      <c r="E27" s="11">
        <f t="shared" si="0"/>
        <v>-1676</v>
      </c>
    </row>
    <row r="28" spans="1:5" ht="18">
      <c r="A28" s="6">
        <v>8</v>
      </c>
      <c r="B28" s="10" t="s">
        <v>18</v>
      </c>
      <c r="C28" s="11">
        <v>4967</v>
      </c>
      <c r="D28" s="11">
        <v>5127</v>
      </c>
      <c r="E28" s="11">
        <f t="shared" si="0"/>
        <v>160</v>
      </c>
    </row>
    <row r="29" spans="1:5" ht="18">
      <c r="A29" s="6">
        <v>9</v>
      </c>
      <c r="B29" s="10" t="s">
        <v>19</v>
      </c>
      <c r="C29" s="11">
        <v>174870</v>
      </c>
      <c r="D29" s="11">
        <f>C29+6000</f>
        <v>180870</v>
      </c>
      <c r="E29" s="11">
        <f t="shared" si="0"/>
        <v>6000</v>
      </c>
    </row>
    <row r="30" spans="1:5" ht="18">
      <c r="A30" s="6">
        <v>10</v>
      </c>
      <c r="B30" s="10" t="s">
        <v>20</v>
      </c>
      <c r="C30" s="11">
        <v>86942</v>
      </c>
      <c r="D30" s="11">
        <v>72668</v>
      </c>
      <c r="E30" s="11">
        <f t="shared" si="0"/>
        <v>-14274</v>
      </c>
    </row>
    <row r="31" spans="1:5" ht="18">
      <c r="A31" s="6">
        <v>11</v>
      </c>
      <c r="B31" s="10" t="s">
        <v>21</v>
      </c>
      <c r="C31" s="11">
        <v>29781</v>
      </c>
      <c r="D31" s="11">
        <v>29781</v>
      </c>
      <c r="E31" s="11">
        <f t="shared" si="0"/>
        <v>0</v>
      </c>
    </row>
    <row r="32" spans="1:5" s="2" customFormat="1" ht="18.75">
      <c r="A32" s="12" t="s">
        <v>37</v>
      </c>
      <c r="B32" s="7" t="s">
        <v>30</v>
      </c>
      <c r="C32" s="8">
        <f>SUM(C33:C34)</f>
        <v>139955</v>
      </c>
      <c r="D32" s="8">
        <f>SUM(D33:D34)</f>
        <v>151000</v>
      </c>
      <c r="E32" s="8">
        <f t="shared" si="0"/>
        <v>11045</v>
      </c>
    </row>
    <row r="33" spans="1:5" ht="18">
      <c r="A33" s="6">
        <v>1</v>
      </c>
      <c r="B33" s="10" t="s">
        <v>22</v>
      </c>
      <c r="C33" s="11">
        <v>139743</v>
      </c>
      <c r="D33" s="11">
        <v>150000</v>
      </c>
      <c r="E33" s="11">
        <f t="shared" si="0"/>
        <v>10257</v>
      </c>
    </row>
    <row r="34" spans="1:5" ht="18">
      <c r="A34" s="6">
        <v>2</v>
      </c>
      <c r="B34" s="10" t="s">
        <v>23</v>
      </c>
      <c r="C34" s="11">
        <v>212</v>
      </c>
      <c r="D34" s="11">
        <v>1000</v>
      </c>
      <c r="E34" s="11">
        <f t="shared" si="0"/>
        <v>788</v>
      </c>
    </row>
    <row r="35" spans="1:5" ht="18">
      <c r="A35" s="12" t="s">
        <v>38</v>
      </c>
      <c r="B35" s="7" t="s">
        <v>24</v>
      </c>
      <c r="C35" s="8">
        <v>61712</v>
      </c>
      <c r="D35" s="8">
        <v>73299</v>
      </c>
      <c r="E35" s="11">
        <f t="shared" si="0"/>
        <v>11587</v>
      </c>
    </row>
    <row r="36" spans="1:5" ht="18">
      <c r="A36" s="6"/>
      <c r="B36" s="12" t="s">
        <v>26</v>
      </c>
      <c r="C36" s="8">
        <f>C35+C32+C20+C16+C6</f>
        <v>1095782</v>
      </c>
      <c r="D36" s="8">
        <f>D35+D32+D20+D16+D6</f>
        <v>1180268</v>
      </c>
      <c r="E36" s="8">
        <f t="shared" si="0"/>
        <v>84486</v>
      </c>
    </row>
    <row r="37" spans="1:5" ht="18">
      <c r="A37" s="13"/>
      <c r="B37" s="14"/>
      <c r="C37" s="15"/>
      <c r="D37" s="15"/>
      <c r="E37" s="9"/>
    </row>
    <row r="38" spans="1:5" ht="18">
      <c r="A38" s="13"/>
      <c r="B38" s="14"/>
      <c r="C38" s="15"/>
      <c r="D38" s="15"/>
      <c r="E38" s="9"/>
    </row>
    <row r="39" spans="1:5" ht="18">
      <c r="A39" s="13"/>
      <c r="B39" s="14"/>
      <c r="C39" s="15"/>
      <c r="D39" s="15"/>
      <c r="E39" s="9"/>
    </row>
    <row r="40" spans="1:5" ht="18">
      <c r="A40" s="13"/>
      <c r="B40" s="14"/>
      <c r="C40" s="15"/>
      <c r="D40" s="15"/>
      <c r="E40" s="9"/>
    </row>
    <row r="41" spans="1:5" ht="18">
      <c r="A41" s="13"/>
      <c r="B41" s="14"/>
      <c r="C41" s="15"/>
      <c r="D41" s="15"/>
      <c r="E41" s="9"/>
    </row>
    <row r="42" spans="1:5" ht="18">
      <c r="A42" s="13"/>
      <c r="B42" s="14"/>
      <c r="C42" s="15"/>
      <c r="D42" s="15"/>
      <c r="E42" s="9"/>
    </row>
    <row r="43" spans="1:5" ht="18">
      <c r="A43" s="13"/>
      <c r="B43" s="14"/>
      <c r="C43" s="15"/>
      <c r="D43" s="15"/>
      <c r="E43" s="9"/>
    </row>
    <row r="44" spans="1:5" ht="18">
      <c r="A44" s="13"/>
      <c r="B44" s="14"/>
      <c r="C44" s="15"/>
      <c r="D44" s="15"/>
      <c r="E44" s="9"/>
    </row>
    <row r="45" spans="1:5" ht="18">
      <c r="A45" s="13"/>
      <c r="B45" s="14"/>
      <c r="C45" s="15"/>
      <c r="D45" s="15"/>
      <c r="E45" s="9"/>
    </row>
    <row r="46" spans="1:5" ht="18">
      <c r="A46" s="13"/>
      <c r="B46" s="14"/>
      <c r="C46" s="15"/>
      <c r="D46" s="15"/>
      <c r="E46" s="9"/>
    </row>
    <row r="47" spans="1:5" ht="18">
      <c r="A47" s="13"/>
      <c r="B47" s="14"/>
      <c r="C47" s="15"/>
      <c r="D47" s="15"/>
      <c r="E47" s="9"/>
    </row>
    <row r="48" spans="1:5" ht="18">
      <c r="A48" s="13"/>
      <c r="B48" s="14"/>
      <c r="C48" s="15"/>
      <c r="D48" s="15"/>
      <c r="E48" s="9"/>
    </row>
    <row r="49" spans="1:5" ht="18.75">
      <c r="A49" s="90" t="s">
        <v>39</v>
      </c>
      <c r="B49" s="90"/>
      <c r="C49" s="90"/>
      <c r="D49" s="90"/>
      <c r="E49" s="16"/>
    </row>
    <row r="50" spans="1:5" ht="18">
      <c r="A50" s="17" t="s">
        <v>31</v>
      </c>
      <c r="B50" s="17" t="s">
        <v>40</v>
      </c>
      <c r="C50" s="17" t="s">
        <v>41</v>
      </c>
      <c r="D50" s="17" t="s">
        <v>42</v>
      </c>
      <c r="E50" s="17" t="s">
        <v>43</v>
      </c>
    </row>
    <row r="51" spans="1:5" ht="18">
      <c r="A51" s="18">
        <v>1</v>
      </c>
      <c r="B51" s="18" t="s">
        <v>44</v>
      </c>
      <c r="C51" s="19">
        <f>D51*E51/100</f>
        <v>185210.55</v>
      </c>
      <c r="D51" s="19">
        <v>195990</v>
      </c>
      <c r="E51" s="20">
        <v>94.5</v>
      </c>
    </row>
    <row r="52" spans="1:5" ht="18">
      <c r="A52" s="18">
        <v>2</v>
      </c>
      <c r="B52" s="18" t="s">
        <v>45</v>
      </c>
      <c r="C52" s="19">
        <f>44981+4000</f>
        <v>48981</v>
      </c>
      <c r="D52" s="19">
        <v>70910</v>
      </c>
      <c r="E52" s="20">
        <f aca="true" t="shared" si="1" ref="E52:E59">C52/D52*100</f>
        <v>69.07488365533774</v>
      </c>
    </row>
    <row r="53" spans="1:5" ht="18">
      <c r="A53" s="18">
        <v>3</v>
      </c>
      <c r="B53" s="18" t="s">
        <v>46</v>
      </c>
      <c r="C53" s="19">
        <f>69807+4000</f>
        <v>73807</v>
      </c>
      <c r="D53" s="19">
        <v>105310</v>
      </c>
      <c r="E53" s="20">
        <f t="shared" si="1"/>
        <v>70.0854619694236</v>
      </c>
    </row>
    <row r="54" spans="1:5" ht="18">
      <c r="A54" s="18">
        <v>4</v>
      </c>
      <c r="B54" s="18" t="s">
        <v>47</v>
      </c>
      <c r="C54" s="19">
        <f>75103+3000</f>
        <v>78103</v>
      </c>
      <c r="D54" s="19">
        <v>107990</v>
      </c>
      <c r="E54" s="20">
        <f t="shared" si="1"/>
        <v>72.324289286045</v>
      </c>
    </row>
    <row r="55" spans="1:5" ht="18">
      <c r="A55" s="18">
        <v>5</v>
      </c>
      <c r="B55" s="18" t="s">
        <v>48</v>
      </c>
      <c r="C55" s="19">
        <f>76580+7000</f>
        <v>83580</v>
      </c>
      <c r="D55" s="19">
        <v>112120</v>
      </c>
      <c r="E55" s="20">
        <f t="shared" si="1"/>
        <v>74.54513021762398</v>
      </c>
    </row>
    <row r="56" spans="1:5" ht="18">
      <c r="A56" s="18">
        <v>6</v>
      </c>
      <c r="B56" s="18" t="s">
        <v>49</v>
      </c>
      <c r="C56" s="19">
        <f>63482+5000</f>
        <v>68482</v>
      </c>
      <c r="D56" s="19">
        <v>97530</v>
      </c>
      <c r="E56" s="20">
        <f t="shared" si="1"/>
        <v>70.2163436891213</v>
      </c>
    </row>
    <row r="57" spans="1:5" ht="18">
      <c r="A57" s="18">
        <v>7</v>
      </c>
      <c r="B57" s="18" t="s">
        <v>50</v>
      </c>
      <c r="C57" s="19">
        <f>69369+5000</f>
        <v>74369</v>
      </c>
      <c r="D57" s="19">
        <v>101210</v>
      </c>
      <c r="E57" s="20">
        <f t="shared" si="1"/>
        <v>73.47989329117675</v>
      </c>
    </row>
    <row r="58" spans="1:5" ht="18">
      <c r="A58" s="18">
        <v>8</v>
      </c>
      <c r="B58" s="18" t="s">
        <v>51</v>
      </c>
      <c r="C58" s="19">
        <f>55093+3000</f>
        <v>58093</v>
      </c>
      <c r="D58" s="19">
        <v>77940</v>
      </c>
      <c r="E58" s="20">
        <f t="shared" si="1"/>
        <v>74.53554015909674</v>
      </c>
    </row>
    <row r="59" spans="1:5" ht="18">
      <c r="A59" s="18">
        <v>9</v>
      </c>
      <c r="B59" s="18" t="s">
        <v>52</v>
      </c>
      <c r="C59" s="19">
        <f>47505+7141</f>
        <v>54646</v>
      </c>
      <c r="D59" s="19">
        <v>77360</v>
      </c>
      <c r="E59" s="20">
        <f t="shared" si="1"/>
        <v>70.63857290589452</v>
      </c>
    </row>
    <row r="60" spans="1:5" ht="18">
      <c r="A60" s="18">
        <v>10</v>
      </c>
      <c r="B60" s="18" t="s">
        <v>53</v>
      </c>
      <c r="C60" s="19">
        <f>D60*E60/100</f>
        <v>105227.64</v>
      </c>
      <c r="D60" s="19">
        <v>121230</v>
      </c>
      <c r="E60" s="20">
        <v>86.8</v>
      </c>
    </row>
    <row r="61" spans="1:5" ht="18">
      <c r="A61" s="18">
        <v>11</v>
      </c>
      <c r="B61" s="18" t="s">
        <v>54</v>
      </c>
      <c r="C61" s="19">
        <f>D61*E61/100</f>
        <v>70924.42</v>
      </c>
      <c r="D61" s="19">
        <v>79780</v>
      </c>
      <c r="E61" s="20">
        <v>88.9</v>
      </c>
    </row>
    <row r="62" spans="1:5" ht="18">
      <c r="A62" s="18">
        <v>12</v>
      </c>
      <c r="B62" s="18" t="s">
        <v>55</v>
      </c>
      <c r="C62" s="19">
        <f>99144+6000+3523</f>
        <v>108667</v>
      </c>
      <c r="D62" s="19">
        <v>130190</v>
      </c>
      <c r="E62" s="20">
        <f>C62/D62*100</f>
        <v>83.46800829556801</v>
      </c>
    </row>
    <row r="63" spans="1:5" ht="18">
      <c r="A63" s="18">
        <v>13</v>
      </c>
      <c r="B63" s="18" t="s">
        <v>56</v>
      </c>
      <c r="C63" s="19">
        <f>D63*E63/100</f>
        <v>85691.2</v>
      </c>
      <c r="D63" s="19">
        <v>87440</v>
      </c>
      <c r="E63" s="20">
        <v>98</v>
      </c>
    </row>
    <row r="64" spans="1:5" ht="18">
      <c r="A64" s="91" t="s">
        <v>26</v>
      </c>
      <c r="B64" s="92"/>
      <c r="C64" s="21">
        <f>SUM(C51:C63)</f>
        <v>1095781.81</v>
      </c>
      <c r="D64" s="21">
        <f>SUM(D51:D63)</f>
        <v>1365000</v>
      </c>
      <c r="E64" s="22">
        <f>C64/D64*100</f>
        <v>80.27705567765568</v>
      </c>
    </row>
  </sheetData>
  <sheetProtection/>
  <mergeCells count="4">
    <mergeCell ref="A2:E2"/>
    <mergeCell ref="A49:D49"/>
    <mergeCell ref="A64:B64"/>
    <mergeCell ref="A4:F4"/>
  </mergeCells>
  <printOptions/>
  <pageMargins left="0.52" right="0.34" top="0.35" bottom="0.3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Thue Viet 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 Cuc Thue</dc:creator>
  <cp:keywords/>
  <dc:description/>
  <cp:lastModifiedBy>Thanh An</cp:lastModifiedBy>
  <cp:lastPrinted>2016-08-22T00:22:46Z</cp:lastPrinted>
  <dcterms:created xsi:type="dcterms:W3CDTF">2016-08-12T04:47:33Z</dcterms:created>
  <dcterms:modified xsi:type="dcterms:W3CDTF">2016-08-22T00:37:15Z</dcterms:modified>
  <cp:category/>
  <cp:version/>
  <cp:contentType/>
  <cp:contentStatus/>
</cp:coreProperties>
</file>