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60" tabRatio="953" activeTab="1"/>
  </bookViews>
  <sheets>
    <sheet name="Bo sung" sheetId="1" r:id="rId1"/>
    <sheet name="Dieu chinh" sheetId="2" r:id="rId2"/>
    <sheet name="Tong moi" sheetId="3" r:id="rId3"/>
  </sheets>
  <definedNames>
    <definedName name="_xlnm.Print_Titles" localSheetId="0">'Bo sung'!$8:$10</definedName>
  </definedNames>
  <calcPr fullCalcOnLoad="1"/>
</workbook>
</file>

<file path=xl/sharedStrings.xml><?xml version="1.0" encoding="utf-8"?>
<sst xmlns="http://schemas.openxmlformats.org/spreadsheetml/2006/main" count="265" uniqueCount="209">
  <si>
    <t xml:space="preserve">                                                                                                                                                                                </t>
  </si>
  <si>
    <t>Tên dự án, công trình</t>
  </si>
  <si>
    <t>Chủ Đầu tư</t>
  </si>
  <si>
    <t>Tổng diện tích dự kiến (ha)</t>
  </si>
  <si>
    <t>Tổng số</t>
  </si>
  <si>
    <t>Đất RSX</t>
  </si>
  <si>
    <t>Đất RPH</t>
  </si>
  <si>
    <t>Các loại đất khác</t>
  </si>
  <si>
    <t>A</t>
  </si>
  <si>
    <t>B</t>
  </si>
  <si>
    <t>II</t>
  </si>
  <si>
    <t>Trong đó:</t>
  </si>
  <si>
    <t>Thành phố Việt Trì</t>
  </si>
  <si>
    <t>Đất RDD</t>
  </si>
  <si>
    <t>Huyện Cẩm Khê</t>
  </si>
  <si>
    <t>Huyện Phù Ninh</t>
  </si>
  <si>
    <t>Huyện Thanh Sơn</t>
  </si>
  <si>
    <t>STT</t>
  </si>
  <si>
    <t>Địa điểm thực hiện</t>
  </si>
  <si>
    <t>Đất lúa</t>
  </si>
  <si>
    <t>I</t>
  </si>
  <si>
    <t>UBND phường Thanh Miếu</t>
  </si>
  <si>
    <t>Quyết định số 3469/QĐ-UBND ngày 23/10/2019 của UBND thành phố Việt Trì về việc phê duyệt quy hoạch chi tiết tỷ lệ 1/500</t>
  </si>
  <si>
    <t>Xã Văn Miếu</t>
  </si>
  <si>
    <t>Văn bản số 4177/UBND-KTN ngày 06/9/2019 của UBND tỉnh về việc nghiên cứu, khảo sát lập Quy hoạch chi tiết tỷ lệ 1/500 (Dự án đã có trong điều chỉnh Quy hoạch sử dụng đất đến năm 2020 huyện Thanh Sơn được UBND tỉnh phê duyệt)</t>
  </si>
  <si>
    <t>Công ty cổ phần thương mại Thịnh Minh Long</t>
  </si>
  <si>
    <t>Quyết định chủ trương đầu tư số 3015/QĐ-UBND ngày 22/11/2019 của UBND tỉnh</t>
  </si>
  <si>
    <t>Khu 4, xã An Đạo</t>
  </si>
  <si>
    <t>Công ty TNHH tư vấn và xây dựng Sông Hậu</t>
  </si>
  <si>
    <t>Quyết định chủ trương đầu tư số 2160/QĐ-UBND ngày 29/8/2019 của UBND tỉnh</t>
  </si>
  <si>
    <t>Huyện Thanh Ba</t>
  </si>
  <si>
    <t>Khu 4, thị trấn Thanh Ba</t>
  </si>
  <si>
    <t>Công ty TNHH Hùng Thành Thanh Ba</t>
  </si>
  <si>
    <t>Quyết định chủ trương đầu tư số 3006/QĐ-UBND ngày 20/11/2019 của UBND tỉnh</t>
  </si>
  <si>
    <t>Khu 6, xã Thanh Hà</t>
  </si>
  <si>
    <t>Công ty TNHH Đồng Xuân Phú Thọ</t>
  </si>
  <si>
    <t>III</t>
  </si>
  <si>
    <t>Khu hồ Hỗ Khống, phường Thanh Miếu</t>
  </si>
  <si>
    <t>UBND xã Phượng Lâu</t>
  </si>
  <si>
    <t>Xã Phượng Lâu</t>
  </si>
  <si>
    <t>Quyết định số 98/QĐ-UBND ngày 25/10/2019 của UBND xã Phượng Lâu về phê duyệt chủ trương đầu tư</t>
  </si>
  <si>
    <t>Quyết định số 8651/QĐ-UBND ngày 28/10/2016 của UBND xã Phượng Lâu về việc phê duyệt báo cáo kinh tế kỹ thuật</t>
  </si>
  <si>
    <t>Phường Minh Phương</t>
  </si>
  <si>
    <t>Tổng Công ty thương mại và xây dựng Đông Bắc - Công ty TNHH</t>
  </si>
  <si>
    <t>Quyết định chủ trương đầu tư số 2117/QĐ-UBND ngày 22/8/2019 của UBND tỉnh</t>
  </si>
  <si>
    <t>IV</t>
  </si>
  <si>
    <t>Huyện Tân Sơn</t>
  </si>
  <si>
    <t>Khu Đồi Nộn, Xóm Lực, xã Mỹ Thuận</t>
  </si>
  <si>
    <t>Công ty cổ phần xây dựng và thương mại T&amp;Q</t>
  </si>
  <si>
    <t>Quyết định chủ trương đầu tư số 2009/QĐ-UBND ngày 13/8/2018 của UBND tỉnh</t>
  </si>
  <si>
    <t>Sở Giáo dục và Đào tạo</t>
  </si>
  <si>
    <t>Khu đồng Cáy, khu 8, xã Kim Đức</t>
  </si>
  <si>
    <t>UBND xã Kim Đức</t>
  </si>
  <si>
    <t>Tổng diện tích dự kiến (ha):</t>
  </si>
  <si>
    <t>Căn cứ thực hiện dự án</t>
  </si>
  <si>
    <t>Trong đó</t>
  </si>
  <si>
    <t xml:space="preserve">Nghị quyết 08/2017/NQ-HĐND ngày 14/7/2017 </t>
  </si>
  <si>
    <t>Biểu số 02</t>
  </si>
  <si>
    <t>Nghị quyết 12/2019/NQ-HĐND ngày 14/11/2019 đã duyệt địa điểm tại phường Thanh Miếu. Nay điều chỉnh thành các phường: Thanh Miếu, Trưng Vương</t>
  </si>
  <si>
    <t>Xã Phương Xá (nay là xã Minh Tân)</t>
  </si>
  <si>
    <t>Xã Phùng Xá (nay là xã Minh Tân)</t>
  </si>
  <si>
    <t>Công ty TNHH Đồng Điền</t>
  </si>
  <si>
    <t>Quyết định chủ trương đầu tư số 3414/QĐ-UBND ngày 27/12/2019 của UBND tỉnh</t>
  </si>
  <si>
    <t>Quyết định chủ trương đầu tư số 3328/QĐ-UBND ngày 20/12/2019 của UBND tỉnh</t>
  </si>
  <si>
    <t>V</t>
  </si>
  <si>
    <t>Huyện Yên Lập</t>
  </si>
  <si>
    <t>Khu Vượng, xã Xuân An</t>
  </si>
  <si>
    <t>Công ty TNHH Tự Đức</t>
  </si>
  <si>
    <t>Quyết định chủ trương đầu tư số 3415/QĐ-UBND ngày 27/12/2019 của UBND tỉnh</t>
  </si>
  <si>
    <t>VI</t>
  </si>
  <si>
    <t>Huyện Đoan Hùng</t>
  </si>
  <si>
    <t>Xã Yên Kiện và xã Sóc Đăng</t>
  </si>
  <si>
    <t>Công ty TNHH ô tô Hiền Nhung</t>
  </si>
  <si>
    <t>Huyện Thanh Thuỷ</t>
  </si>
  <si>
    <t>Khu Trại Mít, xã Trung Thịnh (nay là xã Đồng Trung)</t>
  </si>
  <si>
    <t>VII</t>
  </si>
  <si>
    <t>Khu Tam Sơn 1, xã Sơn Hùng</t>
  </si>
  <si>
    <t>Công ty TNHH xây dựng Tân Tiến</t>
  </si>
  <si>
    <t>Quyết định chủ trương đầu tư số 3502/QĐ-UBND ngày 31/12/2019 của UBND tỉnh</t>
  </si>
  <si>
    <t>Xã Yên Sơn</t>
  </si>
  <si>
    <t>UBND xã Yên Sơn</t>
  </si>
  <si>
    <t>Quyết định chủ trương đầu tư số 178/QĐ-UBND ngày 22/01/2020 của UBND tỉnh</t>
  </si>
  <si>
    <t>Khu Chiềng 2, xã Lai Đồng</t>
  </si>
  <si>
    <t>Công ty TNHH An Bình Phú Thọ</t>
  </si>
  <si>
    <t>Quyết định chủ trương đầu tư số 203/QĐ-UBND ngày 03/02/2020 của UBND tỉnh</t>
  </si>
  <si>
    <t xml:space="preserve">Nghị quyết 12/2019/NQ-HĐND ngày 14/11/2019 </t>
  </si>
  <si>
    <t xml:space="preserve">Nghị quyết 21/2019/NQ-HĐND ngày 14/12/2019 </t>
  </si>
  <si>
    <t>Xã Mỹ Thuận</t>
  </si>
  <si>
    <t>Sở Giao thông Vận tải</t>
  </si>
  <si>
    <t>Huyện Lâm Thao</t>
  </si>
  <si>
    <t>VIII</t>
  </si>
  <si>
    <t>Dự án đầu tư xây dựng trụ sở Qũy tín dụng nhân dân xã Tứ Xã</t>
  </si>
  <si>
    <t>Khu 7 - xã Tứ Xã</t>
  </si>
  <si>
    <t>Dự án đầu tư xây dựng trung tâm thương mại tổng hợp</t>
  </si>
  <si>
    <t>Cty TNHH TM tổng hợp Huyền Hải</t>
  </si>
  <si>
    <t>Dự án đầu tư xây dựng siêu thị vật liệu xây dựng và kho hàng hóa tổng hợp</t>
  </si>
  <si>
    <t>Cty TNHH Thanh Long Phú Mỹ</t>
  </si>
  <si>
    <t>Dự án đầu tư xây dựng nhà máy sản xuất kinh doanh phân vi sinh</t>
  </si>
  <si>
    <t>Cty cổ phần Trường Hưng Kinh Bắc</t>
  </si>
  <si>
    <t>Dự án đầu tư xây dựng Cơ sở chế biến Lâm sản</t>
  </si>
  <si>
    <t>Cty TNHH Hải Hoài</t>
  </si>
  <si>
    <t>IX</t>
  </si>
  <si>
    <t>Huyện Tam Nông</t>
  </si>
  <si>
    <t>Khu Gò Củn, xã Xuân Lũng</t>
  </si>
  <si>
    <t>Khu 16 - xã Tiên Kiên</t>
  </si>
  <si>
    <t>Xã Cao Xá</t>
  </si>
  <si>
    <t>Khu 1 - xã Hương Nộn</t>
  </si>
  <si>
    <t>Công ty TNHH Quang Minh Phú Thọ</t>
  </si>
  <si>
    <t>Quyết định số 3757/QĐ-UBND ngày 09/10/2018 của UBND huyện Thanh Sơn về phê duyệt báo cáo kinh tế kỹ thuật công trình: Nhà điều hành+bếp trường Mầm non Yên Sơn, huyện Thanh Sơn</t>
  </si>
  <si>
    <t>Dự án xây dựng mới hệ thống thoát nước thải cụm công nghiệp Bãi Ba Đông Thành</t>
  </si>
  <si>
    <t>Các xã: Chí Tiên, Sơn Cương</t>
  </si>
  <si>
    <t>Công ty TNHH xây dựng Tự Lập</t>
  </si>
  <si>
    <t xml:space="preserve">Nghị quyết 01/2019/NQ-HĐND ngày 29/3/2019 </t>
  </si>
  <si>
    <t>Phường Vân Phú</t>
  </si>
  <si>
    <t>Công ty TNHH Quý Viên</t>
  </si>
  <si>
    <t>Văn bản số 5823/UBND-KTN ngày 16/12/2019 của UBND tỉnh về việc điều chỉnh Quyết định chủ trương đầu tư Dự án: Cửa hàng kinh doanh, bán buôn, bán lẻ xăng dầu và gas Quý Viên của Công ty TNHH Quý Viên</t>
  </si>
  <si>
    <t>Khu 7, xã Thanh Đình</t>
  </si>
  <si>
    <t>Công ty TNHH MTV Phát triển giáo dục Hoa Trà</t>
  </si>
  <si>
    <t>Quyết định chủ trương đầu tư số 3344/QĐ-UBND ngày 23/12/2019 của UBND tỉnh Phú Thọ</t>
  </si>
  <si>
    <t>X</t>
  </si>
  <si>
    <t xml:space="preserve">Dự án xây dựng hạ tầng kỹ thuật khu dân cư nông thôn </t>
  </si>
  <si>
    <t>UBND huyện Thanh Sơn</t>
  </si>
  <si>
    <t xml:space="preserve">Các QĐ của UBND huyện Thanh Sơn v/v phê duyệt quy hoạch chi tiết chia lô đất ở: số 6656/QĐ-UBND ngày 31/12/2019 (Lương Nha); số 6657/QĐ-UBND ngày 31/12/2019 (Địch Quả); số 6658/QĐ-UBND ngày 31/12/2019 (Tất Thắng); </t>
  </si>
  <si>
    <t>Xã Kiệt Sơn, Văn Luông, Đồng Sơn</t>
  </si>
  <si>
    <t>Quyết định số 5105/QĐ-UBND; Quyết định số 5110/QĐ-UBND; Quyết định số 5111/QĐ-UBND  ngày 21/10/2019;  UBND huyện</t>
  </si>
  <si>
    <t>Quyết định số 5108/QĐ-UBND ngày 21/10/2019 UBND huyện</t>
  </si>
  <si>
    <t xml:space="preserve">Xã Văn Luông, Minh Đài, Thạch Kiệt, Thu Cúc, Kiệt Sơn, Lai Đồng, Đồng Sơn, Thu Ngạc, Tân Sơn, </t>
  </si>
  <si>
    <t>Huyện, thành, thị</t>
  </si>
  <si>
    <t>Số dự án</t>
  </si>
  <si>
    <t>Tổng cộng</t>
  </si>
  <si>
    <t>Khu Đồng Xe, xã Lương Nha (0,90 ha); khu Đình, xã Địch Quả (0,40 ha); khu 8, xã Tất Thắng (0,41 ha)</t>
  </si>
  <si>
    <t>Văn bản số 1065/UBND-KTTH ngày 19/3/2019 của UBND tỉnh về việc điều chỉnh chủ trương đầu tư dự án: Chợ Minh Phương, thành phố Việt Trì của Tổng Công ty thương mại và xây dựng Đông Bắc - Công ty TNHH</t>
  </si>
  <si>
    <t>Xã Mỹ Thuận, huyện Tân Sơn</t>
  </si>
  <si>
    <t>Nghị quyết 21/2019/NQ-HĐND ngày 14/12/2019 đã duyệt 2,15ha đất khác tại huyện Thanh Sơn. Nay bổ sung 0,7ha tại xã Mỹ Thuận, huyện Tân Sơn (gồm: đất RSX 0,5ha, đất khác 0,2ha)</t>
  </si>
  <si>
    <t>Ban Quản lý dự án thành phố Việt Trì</t>
  </si>
  <si>
    <t>XI</t>
  </si>
  <si>
    <t>Huyện Hạ Hoà</t>
  </si>
  <si>
    <t>Khu 6, xã Vô Tranh</t>
  </si>
  <si>
    <t>Công ty TNHH trạm dừng nghỉ 98</t>
  </si>
  <si>
    <t>UBND thành phố Việt Trì</t>
  </si>
  <si>
    <t>TỔNG SỐ (05 dự án)</t>
  </si>
  <si>
    <t>Trung tâm Phát triển quỹ đất tổ chức đấu giá quyền sử dụng đất lựa chọn chủ đầu tư</t>
  </si>
  <si>
    <t>Sở Xây dựng tổ chức đầu thầu lựa chọn chủ đầu tư</t>
  </si>
  <si>
    <t>XII</t>
  </si>
  <si>
    <t>Khu Dộc Muồng, xã Tu Vũ</t>
  </si>
  <si>
    <t>Công ty TNHH thương mại và dịch vụ Đô Dung</t>
  </si>
  <si>
    <t>DANH MỤC CÁC DỰ ÁN THỎA THUẬN BỒI THƯỜNG THEO QUY ĐỊNH TẠI ĐIỀU 73 LUẬT ĐẤT ĐAI PHẢI CHUYỂN MỤC ĐÍCH ĐẤT TRỒNG LÚA, ĐẤT RỪNG SẢN XUẤT (21 dự án)</t>
  </si>
  <si>
    <t>UBND huyện Tân Sơn</t>
  </si>
  <si>
    <t>Công ty TNHH An Khánh CK</t>
  </si>
  <si>
    <t>Quỹ tín dụng nhân dân xã Tứ Xã</t>
  </si>
  <si>
    <t>Dự án bảo quản cấp thiết di tích khảo cổ xóm Rền, xã Gia Thanh, huyện Phù Ninh</t>
  </si>
  <si>
    <t>Xã Gia Thanh, huyện Phù Ninh</t>
  </si>
  <si>
    <t>UBND huyện Phù Ninh</t>
  </si>
  <si>
    <t>Quyết định số 2879/QĐ-UBND ngày 07/11/2019 của UBND tỉnh Phú Thọ về chủ trương đầu tư dự án</t>
  </si>
  <si>
    <t>DANH MỤC CÁC DỰ ÁN PHÁT TRIỂN KTXH VÌ LỢI ÍCH QUỐC GIA, CÔNG CỘNG THU HỒI ĐẤT THEO KHOẢN 3 ĐIỀU 62 LUẬT ĐẤT ĐAI NĂM 2013 (12 dự án)</t>
  </si>
  <si>
    <t>TỔNG CỘNG (33 dự án)</t>
  </si>
  <si>
    <t>DANH MỤC BỔ SUNG CÁC DỰ ÁN PHÁT TRIỂN KINH TẾ - XÃ HỘI VÌ LỢI ÍCH QUỐC GIA, CÔNG CỘNG PHẢI THU HỒI ĐẤT; DANH MỤC CÁC DỰ ÁN PHẢI CHUYỂN MỤC ĐÍCH SỬ DỤNG ĐẤT TRỒNG LÚA, ĐẤT RỪNG SẢN XUẤT THEO QUY ĐỊNH CỦA LUẬT ĐẤT ĐAI NĂM 2013 VÀ LUẬT LÂM NGHIỆP NĂM 2017 TRÊN ĐỊA BÀN TỈNH</t>
  </si>
  <si>
    <t>Dự án xây dựng hạ tầng kỹ thuật khu dân cư</t>
  </si>
  <si>
    <t>Dự án xây dựng đường giao thông liên khu từ đồi Trầm Linh đi Đồng Tôm</t>
  </si>
  <si>
    <t>Dự án xây dựng đường giao thông từ xóm Đồng Vạng đi xóm Mới khu 5</t>
  </si>
  <si>
    <t>Dự án đầu tư xây dựng Chợ Minh Phương</t>
  </si>
  <si>
    <t>Dự án mở rộng Nghĩa trang An Thái</t>
  </si>
  <si>
    <t>Văn bản số 2692/UBND-QLĐT ngày 02/10/2019 của UBND thành phố Việt Trì về việc lập Quy hoạch chi tiết mở rộng Nghĩa trang An Thái, phường Vân Phú (phục vụ di chuyển mồ mả giải phóng mặt bằng thực hiện các dự án đầu tư trên địa bàn thành phố</t>
  </si>
  <si>
    <t>Nghị quyết 08/2017/NQ-HĐND ngày 14/7/2017 đã duyệt 0,5ha đất khác. Nay điều chỉnh loại đất 0,5ha (gồm: 0,12ha đất lúa và 0,38ha đất khác)</t>
  </si>
  <si>
    <t>Dự án xử lý điểm đen tại từ Km104+700-Km105+500/QL32 tỉnh Phú Thọ đoạn quan địa bàn huyện Tân Sơn</t>
  </si>
  <si>
    <t>Nghị quyết số: 01/2019/NQ-HĐND ngày 29/3/2019 của HĐND tỉnh đã duyệt 0,7ha (gồm: 0,4ha đất lúa và 0,3ha đất khác). Nay bổ sung thêm 6,3ha (gồm: 3,0ha đất lúa, 2,0ha đất rừng sản xuất và 1,3ha đất khác). Quyết định  số 2480/QĐ-UBND ngày 26/9/2018 của UBND tỉnh</t>
  </si>
  <si>
    <t>Dự án khu dân cư mới xã Văn Miếu</t>
  </si>
  <si>
    <t>Dự án xây dựng Trường mầm non Yên Sơn</t>
  </si>
  <si>
    <t xml:space="preserve">Dự án khu dân cư mới </t>
  </si>
  <si>
    <t>Dự án cầu vượt lũ tràn tại các xã Kiệt Sơn, Văn Luông, Đồng Sơn</t>
  </si>
  <si>
    <t>Dự án Cải tạo, nâng cấp nhà lớp học trường Trung học Mỹ Thuận 1 và các hạng mục phụ trợ</t>
  </si>
  <si>
    <t xml:space="preserve">Dự án xây dựng, cải tạo Đường GTNT tại các xã Văn Luông, Minh Đài, Thạch Kiệt, Thu Cúc, Kiệt Sơn, Lai Đồng, Đồng Sơn, Thu Ngạc, Tân Sơn, </t>
  </si>
  <si>
    <t>Dự án mở rộng Cửa hàng kinh doanh, bán buôn, bán lẻ xăng dầu và gas Quý Viên</t>
  </si>
  <si>
    <t>Dự án Trường Mầm non tư thục Hoa Trà</t>
  </si>
  <si>
    <t>Dự án cửa hàng xăng dầu Phùng Xá</t>
  </si>
  <si>
    <t>Dự án cửa hàng kinh doanh thương mại tổng hợp</t>
  </si>
  <si>
    <t>Dự án xây dựng khu thương mại dịch vụ tổng hợp Quang Minh - Quý Lộc</t>
  </si>
  <si>
    <t>Dự án cửa hàng xăng dầu</t>
  </si>
  <si>
    <t>Dự án cơ sở gia công đồ gỗ nội thất Phạm Thư Hùng</t>
  </si>
  <si>
    <t>Dự án cửa hàng xăng dầu Thanh Hà</t>
  </si>
  <si>
    <t>Dự án sản xuất bê tông và các sản phẩm bê tông từ xi măng và thạch cao</t>
  </si>
  <si>
    <t>Dự án cửa hàng kinh doanh bán lẻ xăng dầu</t>
  </si>
  <si>
    <t>Dự án cửa hàng xăng dầu Xuân An</t>
  </si>
  <si>
    <t>Dự án cơ sở gia công đồ gỗ nội thất Hiền Nhung</t>
  </si>
  <si>
    <t>Dự án Nhà máy chế biến gỗ ván ép Tân Tiến</t>
  </si>
  <si>
    <t>Dự án Nhà máy sản xuất gỗ ván ép và đồ gỗ nội thất cao cấp Quang Minh - Phú Thọ</t>
  </si>
  <si>
    <t>Dự án Trạm dịch vụ dừng nghỉ 98</t>
  </si>
  <si>
    <t>Dự án Cửa hàng giới thiệu sản phẩm và kinh doanh vật liệu xây dựng Thành Đô</t>
  </si>
  <si>
    <t>QĐ chủ trương đầu tư số 37/QĐ-UBND ngày 07/01/2020 của UBND tỉnh Phú Thọ</t>
  </si>
  <si>
    <t>QĐ chủ trương đầu tư số 3408/QĐ-UBND ngày 22/12/2019 của UBND tỉnh Phú Thọ</t>
  </si>
  <si>
    <t>QĐ chủ trương đầu tư số 54/QĐ-UBND ngày 09/01/2020 của UBND tỉnh Phú Thọ</t>
  </si>
  <si>
    <t>QĐ chủ trương đầu tư số 134/QĐ-UBND ngày 17/01/2020 của UBND tỉnh Phú Thọ</t>
  </si>
  <si>
    <t>QĐ chủ trương đầu tư số 163/QĐ-UBND ngày 21/01/2020 của UBND tỉnh Phú Thọ</t>
  </si>
  <si>
    <t>QĐ chủ trương đầu tư số 272/QĐ-UBND ngày 13/02/2020 của UBND tỉnh Phú Thọ</t>
  </si>
  <si>
    <t>QĐ chủ trương đầu tư số 273/QĐ-UBND ngày 13/02/2020 của UBND tỉnh Phú Thọ</t>
  </si>
  <si>
    <t>TỔNG HỢP DANH MỤC BỔ SUNG CÁC DỰ ÁN PHÁT TRIỂN KINH TẾ - XÃ HỘI VÌ LỢI ÍCH QUỐC GIA, CÔNG CỘNG PHẢI THU HỒI ĐẤT; DANH MỤC CÁC DỰ ÁN PHẢI CHUYỂN MỤC ĐÍCH SỬ DỤNG ĐẤT TRỒNG LÚA, ĐẤT RỪNG SẢN XUẤT THEO QUY ĐỊNH CỦA LUẬT ĐẤT ĐAI NĂM 2013 VÀ LUẬT LÂM NGHIỆP NĂM 2017 TRÊN ĐỊA BÀN TỈNH</t>
  </si>
  <si>
    <t>Các Quyết định số: 4797/QĐ-UBND ngày 19/9/19; 5054/QĐ-UBND ngày 07/10/19;  5052/QĐ-UBND ngày 07/10/19;  4802/QĐ-UBND ngày 19/9/19;  5058/QĐ-UBND ngày 08/10/19;  5060/QĐ-UBND ngày 08/10/19;  5066/QĐ-UBND ngày 10/10/19;  5068/QĐ-UBND ngày 10/10/19;  5104/QĐ-UBND ngày 21/10/19 của UBND huyện Tân Sơn</t>
  </si>
  <si>
    <t>Quyết định số 3266/QĐ-UBND ngày 31/12/2019 của UBND huyện Thanh Thuỷ duyệt QHCT tỷ lệ 1/500; Quyết định số 171/QĐ-UBND ngày 21/01/2020 của UBND tỉnh về việc phê duyệt danh mục có sử dụng đất cần lựa chọn nhà đầu tư năm 2020 (đợt 1)</t>
  </si>
  <si>
    <t>ĐVT: Ha</t>
  </si>
  <si>
    <t>Biểu số 01</t>
  </si>
  <si>
    <t>TẠI CÁC NGHỊ QUYẾT ĐÃ ĐƯỢC HỘI ĐỒNG NHÂN DÂN TỈNH THÔNG QUA ĐANG CÒN HIỆU LỰC</t>
  </si>
  <si>
    <t>Dự án đường Trường Chính (đoạn từ UBND xã Phượng Lâu đến đê hữu Sông Lô)</t>
  </si>
  <si>
    <t>Các xã: Phượng Lâu, Hùng Lô</t>
  </si>
  <si>
    <t>Nghị quyết 21/2019/NQ-HĐND ngày 14/12/2019 đã duyệt tên đường Trường Chính (đoạn từ UBND xã Phượng Lâu đến đê hữu Sông Lô). Nay điều chỉnh thành đường Trường Chinh (đoạn từ UBND xã Phượng Lâu đến đê hữu Sông Lô)</t>
  </si>
  <si>
    <t>Phường Thanh Miếu và xã Trưng Vương</t>
  </si>
  <si>
    <t>Dự án xây dựng Trường THPT chuyên Hùng Vương</t>
  </si>
  <si>
    <t>Biểu số 03</t>
  </si>
  <si>
    <t>(Kèm theo Nghị quyết số:            /2020/NQ-HĐND  ngày           tháng 03 năm 2020 của HĐND tỉnh Phú Thọ)</t>
  </si>
  <si>
    <t xml:space="preserve">DANH MỤC CÁC DỰ ÁN ĐIỀU CHỈNH, BỔ SUNG VỊ TRÍ, DIỆN TÍCH ĐẤT THỰC HIỆN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</si>
</sst>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quot;-&quot;&quot;?&quot;&quot;?&quot;_);_(@_)"/>
    <numFmt numFmtId="173" formatCode="_(* #,##0_);_(* \(#,##0\);_(* &quot;-&quot;&quot;?&quot;&quot;?&quot;_);_(@_)"/>
    <numFmt numFmtId="174" formatCode="#,##0.000"/>
    <numFmt numFmtId="175" formatCode="#,##0.00\ _₫"/>
    <numFmt numFmtId="176" formatCode="#,##0\ _₫"/>
    <numFmt numFmtId="177" formatCode="0.0000"/>
    <numFmt numFmtId="178" formatCode="#,##0.0000"/>
    <numFmt numFmtId="179" formatCode="_-* #,##0.0000\ _₫_-;\-* #,##0.0000\ _₫_-;_-* &quot;-&quot;??\ _₫_-;_-@_-"/>
    <numFmt numFmtId="180" formatCode="_-* #,##0.0\ _₫_-;\-* #,##0.0\ _₫_-;_-* &quot;-&quot;??\ _₫_-;_-@_-"/>
    <numFmt numFmtId="181" formatCode="#,##0.000_);\(#,##0.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_(* #,##0.000_);_(* \(#,##0.000\);_(* &quot;-&quot;??_);_(@_)"/>
    <numFmt numFmtId="188" formatCode="#,##0.0_);\(#,##0.0\)"/>
    <numFmt numFmtId="189" formatCode="#,##0.0"/>
  </numFmts>
  <fonts count="54">
    <font>
      <sz val="10"/>
      <name val="Arial"/>
      <family val="0"/>
    </font>
    <font>
      <sz val="10"/>
      <name val="Times New Roman"/>
      <family val="1"/>
    </font>
    <font>
      <b/>
      <sz val="10"/>
      <name val="Times New Roman"/>
      <family val="1"/>
    </font>
    <font>
      <b/>
      <sz val="12"/>
      <name val="Times New Roman"/>
      <family val="1"/>
    </font>
    <font>
      <sz val="12"/>
      <name val="Times New Roman"/>
      <family val="1"/>
    </font>
    <font>
      <sz val="11"/>
      <name val=".VnTime"/>
      <family val="2"/>
    </font>
    <font>
      <sz val="13"/>
      <name val=".VnTime"/>
      <family val="2"/>
    </font>
    <font>
      <b/>
      <sz val="11"/>
      <name val="Times New Roman"/>
      <family val="1"/>
    </font>
    <font>
      <sz val="11"/>
      <color indexed="8"/>
      <name val="Calibri"/>
      <family val="2"/>
    </font>
    <font>
      <b/>
      <sz val="13"/>
      <name val="Times New Roman"/>
      <family val="1"/>
    </font>
    <font>
      <i/>
      <sz val="12"/>
      <name val="Times New Roman"/>
      <family val="1"/>
    </font>
    <font>
      <sz val="11"/>
      <name val="UVnTime"/>
      <family val="0"/>
    </font>
    <font>
      <sz val="9"/>
      <name val="Arial"/>
      <family val="2"/>
    </font>
    <font>
      <i/>
      <sz val="14"/>
      <name val="Times New Roman"/>
      <family val="1"/>
    </font>
    <font>
      <sz val="12"/>
      <color indexed="10"/>
      <name val="Times New Roman"/>
      <family val="1"/>
    </font>
    <font>
      <b/>
      <sz val="14"/>
      <name val="Times New Roman"/>
      <family val="1"/>
    </font>
    <font>
      <sz val="13"/>
      <name val="Times New Roman"/>
      <family val="1"/>
    </font>
    <font>
      <i/>
      <sz val="13"/>
      <name val="Times New Roman"/>
      <family val="1"/>
    </font>
    <font>
      <b/>
      <sz val="9.5"/>
      <name val="Times New Roman"/>
      <family val="1"/>
    </font>
    <font>
      <sz val="9.5"/>
      <name val="Times New Roman"/>
      <family val="1"/>
    </font>
    <font>
      <b/>
      <sz val="12.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28" borderId="2"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12" fillId="0" borderId="0">
      <alignment/>
      <protection/>
    </xf>
    <xf numFmtId="0" fontId="11"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8">
    <xf numFmtId="0" fontId="0" fillId="0" borderId="0" xfId="0" applyAlignment="1">
      <alignment/>
    </xf>
    <xf numFmtId="0" fontId="3" fillId="0" borderId="0" xfId="0" applyNumberFormat="1" applyFont="1" applyFill="1" applyAlignment="1">
      <alignment horizontal="center" vertic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Border="1" applyAlignment="1">
      <alignment/>
    </xf>
    <xf numFmtId="0" fontId="3" fillId="0" borderId="0" xfId="0" applyNumberFormat="1" applyFont="1" applyFill="1" applyAlignment="1">
      <alignment horizontal="left" vertical="center"/>
    </xf>
    <xf numFmtId="0" fontId="4" fillId="0" borderId="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0" xfId="0" applyNumberFormat="1" applyFont="1" applyFill="1" applyAlignment="1">
      <alignment horizontal="center" vertical="center"/>
    </xf>
    <xf numFmtId="0"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0" xfId="0" applyFont="1" applyFill="1" applyBorder="1" applyAlignment="1">
      <alignment/>
    </xf>
    <xf numFmtId="0" fontId="10" fillId="0" borderId="11" xfId="0" applyNumberFormat="1" applyFont="1" applyFill="1" applyBorder="1" applyAlignment="1">
      <alignment horizontal="center" vertical="center"/>
    </xf>
    <xf numFmtId="174" fontId="4" fillId="0" borderId="0" xfId="0" applyNumberFormat="1" applyFont="1" applyFill="1" applyBorder="1" applyAlignment="1">
      <alignment/>
    </xf>
    <xf numFmtId="174" fontId="1" fillId="0" borderId="0" xfId="41" applyNumberFormat="1" applyFont="1" applyFill="1" applyAlignment="1">
      <alignment horizontal="right" vertical="center" wrapText="1"/>
    </xf>
    <xf numFmtId="0" fontId="4" fillId="0" borderId="0" xfId="0" applyFont="1" applyFill="1" applyAlignment="1">
      <alignment horizontal="center" vertical="center" wrapText="1"/>
    </xf>
    <xf numFmtId="174" fontId="1" fillId="0" borderId="0" xfId="0" applyNumberFormat="1" applyFont="1" applyFill="1" applyAlignment="1">
      <alignment horizontal="right" vertical="center" wrapText="1"/>
    </xf>
    <xf numFmtId="174" fontId="1" fillId="0" borderId="0" xfId="41" applyNumberFormat="1" applyFont="1" applyFill="1" applyAlignment="1">
      <alignment horizontal="right" vertical="center"/>
    </xf>
    <xf numFmtId="174" fontId="1" fillId="0" borderId="0" xfId="0" applyNumberFormat="1" applyFont="1" applyFill="1" applyAlignment="1">
      <alignment horizontal="right"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4" fontId="4" fillId="0" borderId="0" xfId="0" applyNumberFormat="1" applyFont="1" applyFill="1" applyBorder="1" applyAlignment="1">
      <alignment/>
    </xf>
    <xf numFmtId="0" fontId="2" fillId="0" borderId="10" xfId="0" applyNumberFormat="1"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right"/>
    </xf>
    <xf numFmtId="171" fontId="13" fillId="0" borderId="0" xfId="41" applyFont="1" applyFill="1" applyAlignment="1">
      <alignment/>
    </xf>
    <xf numFmtId="0" fontId="13" fillId="0" borderId="0" xfId="0" applyFont="1" applyFill="1" applyAlignment="1">
      <alignment/>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right" vertical="center" wrapText="1"/>
    </xf>
    <xf numFmtId="171" fontId="1" fillId="0" borderId="0" xfId="41" applyFont="1" applyFill="1" applyBorder="1" applyAlignment="1">
      <alignment horizontal="right" vertical="center" wrapText="1"/>
    </xf>
    <xf numFmtId="4" fontId="1" fillId="0" borderId="0" xfId="0" applyNumberFormat="1" applyFont="1" applyFill="1" applyBorder="1" applyAlignment="1">
      <alignment horizontal="right" vertical="center"/>
    </xf>
    <xf numFmtId="171" fontId="2" fillId="0" borderId="10" xfId="41" applyFont="1" applyFill="1" applyBorder="1" applyAlignment="1">
      <alignment horizontal="center" vertical="center" wrapText="1"/>
    </xf>
    <xf numFmtId="171" fontId="2" fillId="0" borderId="10" xfId="41" applyFont="1" applyFill="1" applyBorder="1" applyAlignment="1">
      <alignment horizontal="right" vertical="center" wrapText="1"/>
    </xf>
    <xf numFmtId="4" fontId="14" fillId="0" borderId="0" xfId="0" applyNumberFormat="1" applyFont="1" applyFill="1" applyBorder="1" applyAlignment="1">
      <alignment/>
    </xf>
    <xf numFmtId="0" fontId="14" fillId="0" borderId="0" xfId="0" applyFont="1" applyFill="1" applyBorder="1" applyAlignment="1">
      <alignment/>
    </xf>
    <xf numFmtId="172" fontId="2"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62" applyFont="1" applyFill="1" applyBorder="1" applyAlignment="1">
      <alignment horizontal="left" vertical="center" wrapText="1"/>
      <protection/>
    </xf>
    <xf numFmtId="0" fontId="1" fillId="0" borderId="10" xfId="58" applyFont="1" applyFill="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Fill="1" applyBorder="1" applyAlignment="1">
      <alignment vertical="center" wrapText="1"/>
    </xf>
    <xf numFmtId="4" fontId="1"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171" fontId="4" fillId="0" borderId="0" xfId="0" applyNumberFormat="1" applyFont="1" applyFill="1" applyBorder="1" applyAlignment="1">
      <alignment/>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10" xfId="63" applyFont="1" applyFill="1" applyBorder="1" applyAlignment="1">
      <alignment vertical="center" wrapText="1"/>
      <protection/>
    </xf>
    <xf numFmtId="0" fontId="16" fillId="0" borderId="10" xfId="63" applyFont="1" applyFill="1" applyBorder="1" applyAlignment="1">
      <alignment horizontal="center" vertical="center" wrapText="1"/>
      <protection/>
    </xf>
    <xf numFmtId="187" fontId="4" fillId="0" borderId="0" xfId="0" applyNumberFormat="1" applyFont="1" applyFill="1" applyBorder="1" applyAlignment="1">
      <alignment/>
    </xf>
    <xf numFmtId="0" fontId="16" fillId="33" borderId="10" xfId="63" applyFont="1" applyFill="1" applyBorder="1" applyAlignment="1">
      <alignment horizontal="left" vertical="center" wrapText="1"/>
      <protection/>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4" fontId="16" fillId="0" borderId="10" xfId="41" applyNumberFormat="1" applyFont="1" applyFill="1" applyBorder="1" applyAlignment="1">
      <alignment horizontal="right" vertical="center" wrapText="1"/>
    </xf>
    <xf numFmtId="171" fontId="1" fillId="0" borderId="0" xfId="41" applyFont="1" applyFill="1" applyAlignment="1">
      <alignment horizontal="right" vertical="center" wrapText="1"/>
    </xf>
    <xf numFmtId="171" fontId="1" fillId="0" borderId="0" xfId="41" applyFont="1" applyFill="1" applyAlignment="1">
      <alignment horizontal="right" vertical="center"/>
    </xf>
    <xf numFmtId="171" fontId="1" fillId="0" borderId="0" xfId="41" applyFont="1" applyFill="1" applyAlignment="1">
      <alignment horizontal="right" vertical="center" wrapText="1"/>
    </xf>
    <xf numFmtId="171" fontId="1" fillId="0" borderId="0" xfId="41" applyFont="1" applyFill="1" applyAlignment="1">
      <alignment horizontal="right" vertical="center"/>
    </xf>
    <xf numFmtId="171" fontId="10" fillId="0" borderId="11" xfId="41" applyFont="1" applyFill="1" applyBorder="1" applyAlignment="1">
      <alignment horizontal="center" vertical="center"/>
    </xf>
    <xf numFmtId="171" fontId="1" fillId="0" borderId="10" xfId="41" applyFont="1" applyFill="1" applyBorder="1" applyAlignment="1">
      <alignment vertical="center" wrapText="1"/>
    </xf>
    <xf numFmtId="171" fontId="1" fillId="0" borderId="10" xfId="41" applyFont="1" applyFill="1" applyBorder="1" applyAlignment="1">
      <alignment horizontal="right" vertical="center" wrapText="1"/>
    </xf>
    <xf numFmtId="171" fontId="2" fillId="0" borderId="10" xfId="41" applyFont="1" applyFill="1" applyBorder="1" applyAlignment="1">
      <alignment vertical="center" wrapText="1"/>
    </xf>
    <xf numFmtId="171" fontId="1" fillId="0" borderId="10" xfId="41" applyFont="1" applyFill="1" applyBorder="1" applyAlignment="1">
      <alignment horizontal="right" vertical="center"/>
    </xf>
    <xf numFmtId="171" fontId="1" fillId="0" borderId="10" xfId="41" applyFont="1" applyFill="1" applyBorder="1" applyAlignment="1">
      <alignment vertical="center"/>
    </xf>
    <xf numFmtId="4" fontId="4" fillId="0" borderId="0" xfId="41" applyNumberFormat="1" applyFont="1" applyFill="1" applyAlignment="1">
      <alignment horizontal="center" vertical="center" wrapText="1"/>
    </xf>
    <xf numFmtId="4" fontId="1" fillId="0" borderId="0" xfId="0" applyNumberFormat="1" applyFont="1" applyFill="1" applyAlignment="1">
      <alignment horizontal="right" vertical="center" wrapText="1"/>
    </xf>
    <xf numFmtId="4" fontId="1" fillId="0" borderId="0" xfId="41" applyNumberFormat="1" applyFont="1" applyFill="1" applyAlignment="1">
      <alignment horizontal="right" vertical="center" wrapText="1"/>
    </xf>
    <xf numFmtId="4" fontId="1" fillId="0" borderId="0" xfId="41" applyNumberFormat="1" applyFont="1" applyFill="1" applyAlignment="1">
      <alignment horizontal="right" vertical="center"/>
    </xf>
    <xf numFmtId="4" fontId="1" fillId="0" borderId="0" xfId="0" applyNumberFormat="1" applyFont="1" applyFill="1" applyAlignment="1">
      <alignment horizontal="right" vertical="center"/>
    </xf>
    <xf numFmtId="4" fontId="4" fillId="0" borderId="0" xfId="41" applyNumberFormat="1" applyFont="1" applyFill="1" applyBorder="1" applyAlignment="1">
      <alignment/>
    </xf>
    <xf numFmtId="4" fontId="9" fillId="0" borderId="10" xfId="0" applyNumberFormat="1" applyFont="1" applyFill="1" applyBorder="1" applyAlignment="1">
      <alignment horizontal="right" vertical="center" wrapText="1"/>
    </xf>
    <xf numFmtId="0" fontId="19" fillId="0" borderId="0" xfId="0" applyFont="1" applyFill="1" applyBorder="1" applyAlignment="1">
      <alignment/>
    </xf>
    <xf numFmtId="174" fontId="19" fillId="0" borderId="0" xfId="0" applyNumberFormat="1" applyFont="1" applyFill="1" applyBorder="1" applyAlignment="1">
      <alignment/>
    </xf>
    <xf numFmtId="171" fontId="19" fillId="0" borderId="0" xfId="0" applyNumberFormat="1" applyFont="1" applyFill="1" applyBorder="1" applyAlignment="1">
      <alignment/>
    </xf>
    <xf numFmtId="0" fontId="18" fillId="0" borderId="0" xfId="0" applyFont="1" applyFill="1" applyBorder="1" applyAlignment="1">
      <alignment/>
    </xf>
    <xf numFmtId="174" fontId="18" fillId="0" borderId="0" xfId="0" applyNumberFormat="1" applyFont="1" applyFill="1" applyBorder="1" applyAlignment="1">
      <alignment/>
    </xf>
    <xf numFmtId="4" fontId="9" fillId="0" borderId="10" xfId="41" applyNumberFormat="1" applyFont="1" applyFill="1" applyBorder="1" applyAlignment="1">
      <alignment horizontal="center" vertical="center" wrapText="1"/>
    </xf>
    <xf numFmtId="0" fontId="10" fillId="0" borderId="0" xfId="0" applyFont="1" applyFill="1" applyBorder="1" applyAlignment="1">
      <alignment horizontal="right" vertical="center" wrapText="1"/>
    </xf>
    <xf numFmtId="0" fontId="10" fillId="0" borderId="0" xfId="0" applyFont="1" applyFill="1" applyAlignment="1">
      <alignment horizontal="right" vertical="center" wrapText="1"/>
    </xf>
    <xf numFmtId="0" fontId="2" fillId="33" borderId="10" xfId="0" applyNumberFormat="1" applyFont="1" applyFill="1" applyBorder="1" applyAlignment="1">
      <alignment horizontal="center" vertical="center" wrapText="1"/>
    </xf>
    <xf numFmtId="171" fontId="1" fillId="0" borderId="10" xfId="41" applyFont="1" applyFill="1" applyBorder="1" applyAlignment="1">
      <alignment/>
    </xf>
    <xf numFmtId="0" fontId="2" fillId="0" borderId="10" xfId="0" applyFont="1" applyFill="1" applyBorder="1" applyAlignment="1">
      <alignment horizontal="left" vertical="justify" wrapText="1"/>
    </xf>
    <xf numFmtId="49" fontId="1" fillId="0" borderId="10" xfId="41" applyNumberFormat="1" applyFont="1" applyFill="1" applyBorder="1" applyAlignment="1">
      <alignment horizontal="left" vertical="center" wrapText="1"/>
    </xf>
    <xf numFmtId="0" fontId="10" fillId="0" borderId="0" xfId="0" applyFont="1" applyFill="1" applyAlignment="1">
      <alignment horizontal="right"/>
    </xf>
    <xf numFmtId="4" fontId="2"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4" fontId="1"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1" fillId="0" borderId="10" xfId="58" applyNumberFormat="1" applyFont="1" applyFill="1" applyBorder="1" applyAlignment="1">
      <alignment horizontal="right" vertical="center" wrapText="1"/>
      <protection/>
    </xf>
    <xf numFmtId="174" fontId="1" fillId="0" borderId="0" xfId="41" applyNumberFormat="1" applyFont="1" applyFill="1" applyAlignment="1">
      <alignment horizontal="right" vertical="center" wrapText="1"/>
    </xf>
    <xf numFmtId="4" fontId="1" fillId="0" borderId="10" xfId="41" applyNumberFormat="1" applyFont="1" applyFill="1" applyBorder="1" applyAlignment="1">
      <alignment horizontal="right" vertical="center" wrapText="1"/>
    </xf>
    <xf numFmtId="1" fontId="1" fillId="0" borderId="10" xfId="0" applyNumberFormat="1" applyFont="1" applyFill="1" applyBorder="1" applyAlignment="1">
      <alignment horizontal="left" vertical="center" wrapText="1"/>
    </xf>
    <xf numFmtId="174" fontId="1" fillId="0" borderId="10" xfId="41" applyNumberFormat="1" applyFont="1" applyFill="1" applyBorder="1" applyAlignment="1">
      <alignment horizontal="right" vertical="center" wrapText="1"/>
    </xf>
    <xf numFmtId="4" fontId="10" fillId="0" borderId="0" xfId="41" applyNumberFormat="1" applyFont="1" applyFill="1" applyAlignment="1">
      <alignment horizontal="right" vertical="center"/>
    </xf>
    <xf numFmtId="0" fontId="15" fillId="0" borderId="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1" fontId="2" fillId="0" borderId="10" xfId="41"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10" xfId="63" applyFont="1" applyFill="1" applyBorder="1" applyAlignment="1">
      <alignment horizontal="center" vertical="center" wrapText="1"/>
      <protection/>
    </xf>
    <xf numFmtId="0" fontId="2" fillId="33" borderId="10" xfId="63" applyFont="1" applyFill="1" applyBorder="1" applyAlignment="1">
      <alignment horizontal="left" vertical="center" wrapText="1"/>
      <protection/>
    </xf>
    <xf numFmtId="4" fontId="17" fillId="33" borderId="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0" fontId="2" fillId="0" borderId="10" xfId="0" applyFont="1" applyFill="1" applyBorder="1" applyAlignment="1">
      <alignment horizontal="left" vertical="center" wrapText="1"/>
    </xf>
    <xf numFmtId="0" fontId="3" fillId="0" borderId="0" xfId="0" applyNumberFormat="1" applyFont="1" applyFill="1" applyAlignment="1">
      <alignment horizontal="center" vertical="center"/>
    </xf>
    <xf numFmtId="0" fontId="20" fillId="0" borderId="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4" fontId="9" fillId="0" borderId="10" xfId="41" applyNumberFormat="1" applyFont="1" applyFill="1" applyBorder="1" applyAlignment="1">
      <alignment horizontal="center" vertical="center" wrapText="1"/>
    </xf>
    <xf numFmtId="4" fontId="13"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3" xfId="43"/>
    <cellStyle name="Comma 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7" xfId="57"/>
    <cellStyle name="Normal 2" xfId="58"/>
    <cellStyle name="Normal 2 2" xfId="59"/>
    <cellStyle name="Normal 5 2" xfId="60"/>
    <cellStyle name="Normal 6" xfId="61"/>
    <cellStyle name="Normal_Cong trinh dang thi cong da kiem tra-them cot-Uni" xfId="62"/>
    <cellStyle name="Normal_in"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64"/>
  <sheetViews>
    <sheetView zoomScalePageLayoutView="0" workbookViewId="0" topLeftCell="A3">
      <selection activeCell="G14" sqref="G14"/>
    </sheetView>
  </sheetViews>
  <sheetFormatPr defaultColWidth="9.140625" defaultRowHeight="12.75"/>
  <cols>
    <col min="1" max="1" width="4.28125" style="8" customWidth="1"/>
    <col min="2" max="2" width="28.00390625" style="2" customWidth="1"/>
    <col min="3" max="3" width="15.28125" style="2" customWidth="1"/>
    <col min="4" max="4" width="16.140625" style="17" customWidth="1"/>
    <col min="5" max="6" width="7.421875" style="65" customWidth="1"/>
    <col min="7" max="7" width="6.421875" style="65" customWidth="1"/>
    <col min="8" max="9" width="5.7109375" style="66" customWidth="1"/>
    <col min="10" max="10" width="8.28125" style="66" customWidth="1"/>
    <col min="11" max="11" width="40.8515625" style="6" customWidth="1"/>
    <col min="12" max="12" width="0" style="4" hidden="1" customWidth="1"/>
    <col min="13" max="13" width="0" style="23" hidden="1" customWidth="1"/>
    <col min="14" max="14" width="0" style="15" hidden="1" customWidth="1"/>
    <col min="15" max="15" width="11.57421875" style="4" customWidth="1"/>
    <col min="16" max="16" width="9.7109375" style="4" customWidth="1"/>
    <col min="17" max="16384" width="9.140625" style="4" customWidth="1"/>
  </cols>
  <sheetData>
    <row r="1" spans="1:11" ht="15.75" hidden="1">
      <c r="A1" s="117"/>
      <c r="B1" s="117"/>
      <c r="J1" s="66" t="s">
        <v>0</v>
      </c>
      <c r="K1" s="3"/>
    </row>
    <row r="2" spans="1:11" ht="15.75" hidden="1">
      <c r="A2" s="117"/>
      <c r="B2" s="117"/>
      <c r="K2" s="3"/>
    </row>
    <row r="3" spans="1:11" ht="22.5" customHeight="1">
      <c r="A3" s="1"/>
      <c r="B3" s="5"/>
      <c r="E3" s="67"/>
      <c r="F3" s="67"/>
      <c r="G3" s="67"/>
      <c r="H3" s="68"/>
      <c r="I3" s="68"/>
      <c r="J3" s="68"/>
      <c r="K3" s="89" t="s">
        <v>57</v>
      </c>
    </row>
    <row r="4" spans="1:11" ht="52.5" customHeight="1">
      <c r="A4" s="118" t="s">
        <v>156</v>
      </c>
      <c r="B4" s="118"/>
      <c r="C4" s="118"/>
      <c r="D4" s="118"/>
      <c r="E4" s="118"/>
      <c r="F4" s="118"/>
      <c r="G4" s="118"/>
      <c r="H4" s="118"/>
      <c r="I4" s="118"/>
      <c r="J4" s="118"/>
      <c r="K4" s="118"/>
    </row>
    <row r="5" spans="1:11" ht="0.75" customHeight="1">
      <c r="A5" s="107"/>
      <c r="B5" s="107"/>
      <c r="C5" s="107"/>
      <c r="D5" s="107"/>
      <c r="E5" s="107"/>
      <c r="F5" s="107"/>
      <c r="G5" s="107"/>
      <c r="H5" s="107"/>
      <c r="I5" s="107"/>
      <c r="J5" s="107"/>
      <c r="K5" s="107"/>
    </row>
    <row r="6" spans="1:11" ht="17.25" customHeight="1">
      <c r="A6" s="114" t="s">
        <v>207</v>
      </c>
      <c r="B6" s="114"/>
      <c r="C6" s="114"/>
      <c r="D6" s="114"/>
      <c r="E6" s="114"/>
      <c r="F6" s="114"/>
      <c r="G6" s="114"/>
      <c r="H6" s="114"/>
      <c r="I6" s="114"/>
      <c r="J6" s="114"/>
      <c r="K6" s="114"/>
    </row>
    <row r="7" spans="1:11" ht="15" customHeight="1">
      <c r="A7" s="14"/>
      <c r="B7" s="14"/>
      <c r="C7" s="14"/>
      <c r="D7" s="14"/>
      <c r="E7" s="69"/>
      <c r="F7" s="69"/>
      <c r="G7" s="69"/>
      <c r="H7" s="69"/>
      <c r="I7" s="69"/>
      <c r="J7" s="69"/>
      <c r="K7" s="88" t="s">
        <v>198</v>
      </c>
    </row>
    <row r="8" spans="1:11" ht="14.25" customHeight="1">
      <c r="A8" s="119" t="s">
        <v>17</v>
      </c>
      <c r="B8" s="109" t="s">
        <v>1</v>
      </c>
      <c r="C8" s="109" t="s">
        <v>18</v>
      </c>
      <c r="D8" s="109" t="s">
        <v>2</v>
      </c>
      <c r="E8" s="110" t="s">
        <v>3</v>
      </c>
      <c r="F8" s="110"/>
      <c r="G8" s="110"/>
      <c r="H8" s="110"/>
      <c r="I8" s="110"/>
      <c r="J8" s="110"/>
      <c r="K8" s="109" t="s">
        <v>54</v>
      </c>
    </row>
    <row r="9" spans="1:11" ht="14.25" customHeight="1">
      <c r="A9" s="119"/>
      <c r="B9" s="109"/>
      <c r="C9" s="109"/>
      <c r="D9" s="109"/>
      <c r="E9" s="110" t="s">
        <v>4</v>
      </c>
      <c r="F9" s="110" t="s">
        <v>11</v>
      </c>
      <c r="G9" s="110"/>
      <c r="H9" s="110"/>
      <c r="I9" s="110"/>
      <c r="J9" s="110"/>
      <c r="K9" s="109"/>
    </row>
    <row r="10" spans="1:11" ht="30" customHeight="1">
      <c r="A10" s="119"/>
      <c r="B10" s="109"/>
      <c r="C10" s="109"/>
      <c r="D10" s="109"/>
      <c r="E10" s="110"/>
      <c r="F10" s="37" t="s">
        <v>19</v>
      </c>
      <c r="G10" s="37" t="s">
        <v>5</v>
      </c>
      <c r="H10" s="37" t="s">
        <v>6</v>
      </c>
      <c r="I10" s="37" t="s">
        <v>13</v>
      </c>
      <c r="J10" s="37" t="s">
        <v>7</v>
      </c>
      <c r="K10" s="109"/>
    </row>
    <row r="11" spans="1:16" ht="20.25" customHeight="1">
      <c r="A11" s="24"/>
      <c r="B11" s="112" t="s">
        <v>155</v>
      </c>
      <c r="C11" s="112"/>
      <c r="D11" s="112"/>
      <c r="E11" s="38">
        <f aca="true" t="shared" si="0" ref="E11:J11">E12+E31</f>
        <v>72.2</v>
      </c>
      <c r="F11" s="38">
        <f t="shared" si="0"/>
        <v>23.93</v>
      </c>
      <c r="G11" s="38">
        <f t="shared" si="0"/>
        <v>15.370000000000001</v>
      </c>
      <c r="H11" s="38">
        <f t="shared" si="0"/>
        <v>0</v>
      </c>
      <c r="I11" s="38">
        <f t="shared" si="0"/>
        <v>0</v>
      </c>
      <c r="J11" s="38">
        <f t="shared" si="0"/>
        <v>32.900000000000006</v>
      </c>
      <c r="K11" s="41"/>
      <c r="M11" s="23">
        <f>SUM(F11:J11)</f>
        <v>72.2</v>
      </c>
      <c r="N11" s="15">
        <f>SUM(F11:J11)</f>
        <v>72.2</v>
      </c>
      <c r="O11" s="23"/>
      <c r="P11" s="23"/>
    </row>
    <row r="12" spans="1:17" ht="45" customHeight="1">
      <c r="A12" s="90" t="s">
        <v>8</v>
      </c>
      <c r="B12" s="113" t="s">
        <v>154</v>
      </c>
      <c r="C12" s="113"/>
      <c r="D12" s="113"/>
      <c r="E12" s="38">
        <f aca="true" t="shared" si="1" ref="E12:J12">E13+E19+E23+E25+E29</f>
        <v>55.88</v>
      </c>
      <c r="F12" s="38">
        <f t="shared" si="1"/>
        <v>17.54</v>
      </c>
      <c r="G12" s="38">
        <f t="shared" si="1"/>
        <v>8.22</v>
      </c>
      <c r="H12" s="38">
        <f t="shared" si="1"/>
        <v>0</v>
      </c>
      <c r="I12" s="38">
        <f t="shared" si="1"/>
        <v>0</v>
      </c>
      <c r="J12" s="38">
        <f t="shared" si="1"/>
        <v>30.120000000000005</v>
      </c>
      <c r="K12" s="41"/>
      <c r="M12" s="23">
        <f aca="true" t="shared" si="2" ref="M12:M64">SUM(F12:J12)</f>
        <v>55.88</v>
      </c>
      <c r="N12" s="23"/>
      <c r="O12" s="23"/>
      <c r="P12" s="23"/>
      <c r="Q12" s="23"/>
    </row>
    <row r="13" spans="1:16" ht="21.75" customHeight="1">
      <c r="A13" s="24" t="s">
        <v>20</v>
      </c>
      <c r="B13" s="116" t="s">
        <v>12</v>
      </c>
      <c r="C13" s="116"/>
      <c r="D13" s="116"/>
      <c r="E13" s="38">
        <f aca="true" t="shared" si="3" ref="E13:J13">SUM(E14:E18)</f>
        <v>4.18</v>
      </c>
      <c r="F13" s="38">
        <f t="shared" si="3"/>
        <v>2.6799999999999997</v>
      </c>
      <c r="G13" s="38">
        <f t="shared" si="3"/>
        <v>0</v>
      </c>
      <c r="H13" s="38">
        <f t="shared" si="3"/>
        <v>0</v>
      </c>
      <c r="I13" s="38">
        <f t="shared" si="3"/>
        <v>0</v>
      </c>
      <c r="J13" s="38">
        <f t="shared" si="3"/>
        <v>1.5</v>
      </c>
      <c r="K13" s="7"/>
      <c r="L13" s="23"/>
      <c r="M13" s="23">
        <f t="shared" si="2"/>
        <v>4.18</v>
      </c>
      <c r="O13" s="23">
        <f>SUM(O14:O73)</f>
        <v>71.60000000000001</v>
      </c>
      <c r="P13" s="23"/>
    </row>
    <row r="14" spans="1:16" s="40" customFormat="1" ht="43.5" customHeight="1">
      <c r="A14" s="42">
        <v>1</v>
      </c>
      <c r="B14" s="7" t="s">
        <v>157</v>
      </c>
      <c r="C14" s="10" t="s">
        <v>37</v>
      </c>
      <c r="D14" s="10" t="s">
        <v>21</v>
      </c>
      <c r="E14" s="70">
        <f>SUM(F14:J14)</f>
        <v>1.2</v>
      </c>
      <c r="F14" s="71"/>
      <c r="G14" s="71"/>
      <c r="H14" s="71"/>
      <c r="I14" s="71"/>
      <c r="J14" s="71">
        <v>1.2</v>
      </c>
      <c r="K14" s="7" t="s">
        <v>22</v>
      </c>
      <c r="L14" s="39"/>
      <c r="M14" s="23">
        <f t="shared" si="2"/>
        <v>1.2</v>
      </c>
      <c r="N14" s="15"/>
      <c r="O14" s="39">
        <f>SUM(F14:J14)</f>
        <v>1.2</v>
      </c>
      <c r="P14" s="23"/>
    </row>
    <row r="15" spans="1:16" s="40" customFormat="1" ht="44.25" customHeight="1">
      <c r="A15" s="108">
        <v>2</v>
      </c>
      <c r="B15" s="7" t="s">
        <v>158</v>
      </c>
      <c r="C15" s="111" t="s">
        <v>39</v>
      </c>
      <c r="D15" s="111" t="s">
        <v>38</v>
      </c>
      <c r="E15" s="70">
        <f>SUM(F15:J15)</f>
        <v>0.3</v>
      </c>
      <c r="F15" s="71">
        <v>0.24</v>
      </c>
      <c r="G15" s="71"/>
      <c r="H15" s="71"/>
      <c r="I15" s="71"/>
      <c r="J15" s="71">
        <v>0.06</v>
      </c>
      <c r="K15" s="7" t="s">
        <v>40</v>
      </c>
      <c r="L15" s="39"/>
      <c r="M15" s="23">
        <f t="shared" si="2"/>
        <v>0.3</v>
      </c>
      <c r="N15" s="15"/>
      <c r="O15" s="39">
        <f aca="true" t="shared" si="4" ref="O15:O62">SUM(F15:J15)</f>
        <v>0.3</v>
      </c>
      <c r="P15" s="23"/>
    </row>
    <row r="16" spans="1:16" s="40" customFormat="1" ht="41.25" customHeight="1">
      <c r="A16" s="108"/>
      <c r="B16" s="7" t="s">
        <v>159</v>
      </c>
      <c r="C16" s="111"/>
      <c r="D16" s="111"/>
      <c r="E16" s="70">
        <f>SUM(F16:J16)</f>
        <v>0.24</v>
      </c>
      <c r="F16" s="71">
        <v>0.24</v>
      </c>
      <c r="G16" s="71"/>
      <c r="H16" s="71"/>
      <c r="I16" s="71"/>
      <c r="J16" s="71"/>
      <c r="K16" s="7" t="s">
        <v>41</v>
      </c>
      <c r="L16" s="39"/>
      <c r="M16" s="23">
        <f t="shared" si="2"/>
        <v>0.24</v>
      </c>
      <c r="N16" s="15"/>
      <c r="O16" s="39">
        <f t="shared" si="4"/>
        <v>0.24</v>
      </c>
      <c r="P16" s="23"/>
    </row>
    <row r="17" spans="1:16" s="40" customFormat="1" ht="71.25" customHeight="1">
      <c r="A17" s="42">
        <v>3</v>
      </c>
      <c r="B17" s="7" t="s">
        <v>160</v>
      </c>
      <c r="C17" s="10" t="s">
        <v>42</v>
      </c>
      <c r="D17" s="10" t="s">
        <v>43</v>
      </c>
      <c r="E17" s="70">
        <f>SUM(F17:J17)</f>
        <v>0.44</v>
      </c>
      <c r="F17" s="71">
        <v>0.2</v>
      </c>
      <c r="G17" s="71"/>
      <c r="H17" s="71"/>
      <c r="I17" s="71"/>
      <c r="J17" s="71">
        <v>0.24</v>
      </c>
      <c r="K17" s="7" t="s">
        <v>131</v>
      </c>
      <c r="L17" s="39"/>
      <c r="M17" s="23">
        <f t="shared" si="2"/>
        <v>0.44</v>
      </c>
      <c r="N17" s="15"/>
      <c r="O17" s="39">
        <f t="shared" si="4"/>
        <v>0.44</v>
      </c>
      <c r="P17" s="23"/>
    </row>
    <row r="18" spans="1:16" s="40" customFormat="1" ht="84.75" customHeight="1">
      <c r="A18" s="42">
        <v>4</v>
      </c>
      <c r="B18" s="7" t="s">
        <v>161</v>
      </c>
      <c r="C18" s="10" t="s">
        <v>113</v>
      </c>
      <c r="D18" s="10" t="s">
        <v>134</v>
      </c>
      <c r="E18" s="70">
        <f>SUM(F18:J18)</f>
        <v>2</v>
      </c>
      <c r="F18" s="71">
        <v>2</v>
      </c>
      <c r="G18" s="71"/>
      <c r="H18" s="71"/>
      <c r="I18" s="71"/>
      <c r="J18" s="71"/>
      <c r="K18" s="7" t="s">
        <v>162</v>
      </c>
      <c r="L18" s="39"/>
      <c r="M18" s="23">
        <f t="shared" si="2"/>
        <v>2</v>
      </c>
      <c r="N18" s="15"/>
      <c r="O18" s="39">
        <f t="shared" si="4"/>
        <v>2</v>
      </c>
      <c r="P18" s="23"/>
    </row>
    <row r="19" spans="1:16" s="13" customFormat="1" ht="23.25" customHeight="1">
      <c r="A19" s="24" t="s">
        <v>10</v>
      </c>
      <c r="B19" s="12" t="s">
        <v>16</v>
      </c>
      <c r="C19" s="21"/>
      <c r="D19" s="21"/>
      <c r="E19" s="72">
        <f aca="true" t="shared" si="5" ref="E19:J19">SUM(E20:E22)</f>
        <v>22.35</v>
      </c>
      <c r="F19" s="72">
        <f t="shared" si="5"/>
        <v>10.78</v>
      </c>
      <c r="G19" s="72">
        <f t="shared" si="5"/>
        <v>3.44</v>
      </c>
      <c r="H19" s="72">
        <f t="shared" si="5"/>
        <v>0</v>
      </c>
      <c r="I19" s="72">
        <f t="shared" si="5"/>
        <v>0</v>
      </c>
      <c r="J19" s="72">
        <f t="shared" si="5"/>
        <v>8.13</v>
      </c>
      <c r="K19" s="92"/>
      <c r="L19" s="23"/>
      <c r="M19" s="23">
        <f t="shared" si="2"/>
        <v>22.35</v>
      </c>
      <c r="N19" s="15"/>
      <c r="O19" s="39"/>
      <c r="P19" s="23"/>
    </row>
    <row r="20" spans="1:16" s="40" customFormat="1" ht="82.5" customHeight="1">
      <c r="A20" s="42">
        <v>5</v>
      </c>
      <c r="B20" s="43" t="s">
        <v>166</v>
      </c>
      <c r="C20" s="44" t="s">
        <v>23</v>
      </c>
      <c r="D20" s="44" t="s">
        <v>141</v>
      </c>
      <c r="E20" s="70">
        <f>SUM(F20:J20)</f>
        <v>20</v>
      </c>
      <c r="F20" s="71">
        <v>9.44</v>
      </c>
      <c r="G20" s="71">
        <v>3.44</v>
      </c>
      <c r="H20" s="71"/>
      <c r="I20" s="71"/>
      <c r="J20" s="71">
        <v>7.12</v>
      </c>
      <c r="K20" s="93" t="s">
        <v>24</v>
      </c>
      <c r="L20" s="39"/>
      <c r="M20" s="23">
        <f t="shared" si="2"/>
        <v>20</v>
      </c>
      <c r="N20" s="15"/>
      <c r="O20" s="39">
        <f t="shared" si="4"/>
        <v>20</v>
      </c>
      <c r="P20" s="23"/>
    </row>
    <row r="21" spans="1:16" s="40" customFormat="1" ht="81.75" customHeight="1">
      <c r="A21" s="42">
        <v>6</v>
      </c>
      <c r="B21" s="49" t="s">
        <v>120</v>
      </c>
      <c r="C21" s="10" t="s">
        <v>130</v>
      </c>
      <c r="D21" s="10" t="s">
        <v>121</v>
      </c>
      <c r="E21" s="70">
        <f>SUM(F21:J21)</f>
        <v>1.71</v>
      </c>
      <c r="F21" s="71">
        <v>0.7</v>
      </c>
      <c r="G21" s="71"/>
      <c r="H21" s="71"/>
      <c r="I21" s="71"/>
      <c r="J21" s="71">
        <v>1.01</v>
      </c>
      <c r="K21" s="93" t="s">
        <v>122</v>
      </c>
      <c r="L21" s="39"/>
      <c r="M21" s="23">
        <f t="shared" si="2"/>
        <v>1.71</v>
      </c>
      <c r="N21" s="15"/>
      <c r="O21" s="39">
        <f t="shared" si="4"/>
        <v>1.71</v>
      </c>
      <c r="P21" s="23"/>
    </row>
    <row r="22" spans="1:16" s="40" customFormat="1" ht="69.75" customHeight="1">
      <c r="A22" s="42">
        <v>7</v>
      </c>
      <c r="B22" s="43" t="s">
        <v>167</v>
      </c>
      <c r="C22" s="44" t="s">
        <v>79</v>
      </c>
      <c r="D22" s="44" t="s">
        <v>80</v>
      </c>
      <c r="E22" s="70">
        <f>SUM(F22:J22)</f>
        <v>0.64</v>
      </c>
      <c r="F22" s="71">
        <v>0.64</v>
      </c>
      <c r="G22" s="71"/>
      <c r="H22" s="71"/>
      <c r="I22" s="71"/>
      <c r="J22" s="71"/>
      <c r="K22" s="93" t="s">
        <v>108</v>
      </c>
      <c r="L22" s="39"/>
      <c r="M22" s="23">
        <f t="shared" si="2"/>
        <v>0.64</v>
      </c>
      <c r="N22" s="15"/>
      <c r="O22" s="39">
        <f t="shared" si="4"/>
        <v>0.64</v>
      </c>
      <c r="P22" s="23"/>
    </row>
    <row r="23" spans="1:16" s="40" customFormat="1" ht="17.25" customHeight="1">
      <c r="A23" s="24" t="s">
        <v>36</v>
      </c>
      <c r="B23" s="12" t="s">
        <v>73</v>
      </c>
      <c r="C23" s="21"/>
      <c r="D23" s="21"/>
      <c r="E23" s="72">
        <f aca="true" t="shared" si="6" ref="E23:J23">E24</f>
        <v>21.67</v>
      </c>
      <c r="F23" s="72">
        <f t="shared" si="6"/>
        <v>3.35</v>
      </c>
      <c r="G23" s="72">
        <f t="shared" si="6"/>
        <v>0</v>
      </c>
      <c r="H23" s="72">
        <f t="shared" si="6"/>
        <v>0</v>
      </c>
      <c r="I23" s="72">
        <f t="shared" si="6"/>
        <v>0</v>
      </c>
      <c r="J23" s="72">
        <f t="shared" si="6"/>
        <v>18.32</v>
      </c>
      <c r="K23" s="12"/>
      <c r="L23" s="39"/>
      <c r="M23" s="23">
        <f t="shared" si="2"/>
        <v>21.67</v>
      </c>
      <c r="N23" s="15"/>
      <c r="O23" s="39"/>
      <c r="P23" s="23"/>
    </row>
    <row r="24" spans="1:16" s="40" customFormat="1" ht="93.75" customHeight="1">
      <c r="A24" s="42">
        <v>8</v>
      </c>
      <c r="B24" s="43" t="s">
        <v>168</v>
      </c>
      <c r="C24" s="44" t="s">
        <v>74</v>
      </c>
      <c r="D24" s="44" t="s">
        <v>142</v>
      </c>
      <c r="E24" s="70">
        <f>SUM(F24:J24)</f>
        <v>21.67</v>
      </c>
      <c r="F24" s="71">
        <v>3.35</v>
      </c>
      <c r="G24" s="71"/>
      <c r="H24" s="71"/>
      <c r="I24" s="71"/>
      <c r="J24" s="71">
        <v>18.32</v>
      </c>
      <c r="K24" s="7" t="s">
        <v>197</v>
      </c>
      <c r="L24" s="39"/>
      <c r="M24" s="23">
        <f t="shared" si="2"/>
        <v>21.67</v>
      </c>
      <c r="N24" s="15"/>
      <c r="O24" s="39">
        <f t="shared" si="4"/>
        <v>21.67</v>
      </c>
      <c r="P24" s="23"/>
    </row>
    <row r="25" spans="1:16" s="40" customFormat="1" ht="15.75">
      <c r="A25" s="24" t="s">
        <v>45</v>
      </c>
      <c r="B25" s="12" t="s">
        <v>46</v>
      </c>
      <c r="C25" s="21"/>
      <c r="D25" s="21"/>
      <c r="E25" s="72">
        <f aca="true" t="shared" si="7" ref="E25:J25">SUM(E26:E28)</f>
        <v>7.46</v>
      </c>
      <c r="F25" s="72">
        <f t="shared" si="7"/>
        <v>0.56</v>
      </c>
      <c r="G25" s="72">
        <f t="shared" si="7"/>
        <v>4.78</v>
      </c>
      <c r="H25" s="72">
        <f t="shared" si="7"/>
        <v>0</v>
      </c>
      <c r="I25" s="72">
        <f t="shared" si="7"/>
        <v>0</v>
      </c>
      <c r="J25" s="72">
        <f t="shared" si="7"/>
        <v>2.12</v>
      </c>
      <c r="K25" s="12"/>
      <c r="L25" s="39"/>
      <c r="M25" s="23">
        <f t="shared" si="2"/>
        <v>7.46</v>
      </c>
      <c r="N25" s="15"/>
      <c r="O25" s="39"/>
      <c r="P25" s="23"/>
    </row>
    <row r="26" spans="1:16" s="40" customFormat="1" ht="42" customHeight="1">
      <c r="A26" s="42">
        <v>9</v>
      </c>
      <c r="B26" s="43" t="s">
        <v>169</v>
      </c>
      <c r="C26" s="44" t="s">
        <v>123</v>
      </c>
      <c r="D26" s="44" t="s">
        <v>147</v>
      </c>
      <c r="E26" s="70">
        <f>SUM(F26:J26)</f>
        <v>0.26</v>
      </c>
      <c r="F26" s="70"/>
      <c r="G26" s="70">
        <v>0.13</v>
      </c>
      <c r="H26" s="70"/>
      <c r="I26" s="70"/>
      <c r="J26" s="70">
        <v>0.13</v>
      </c>
      <c r="K26" s="7" t="s">
        <v>124</v>
      </c>
      <c r="L26" s="39"/>
      <c r="M26" s="23">
        <f t="shared" si="2"/>
        <v>0.26</v>
      </c>
      <c r="N26" s="15"/>
      <c r="O26" s="39">
        <f t="shared" si="4"/>
        <v>0.26</v>
      </c>
      <c r="P26" s="23"/>
    </row>
    <row r="27" spans="1:16" s="40" customFormat="1" ht="42" customHeight="1">
      <c r="A27" s="42">
        <v>10</v>
      </c>
      <c r="B27" s="43" t="s">
        <v>170</v>
      </c>
      <c r="C27" s="44" t="s">
        <v>87</v>
      </c>
      <c r="D27" s="44" t="s">
        <v>147</v>
      </c>
      <c r="E27" s="70">
        <f>SUM(F27:J27)</f>
        <v>0.05</v>
      </c>
      <c r="F27" s="70">
        <v>0.03</v>
      </c>
      <c r="G27" s="70"/>
      <c r="H27" s="70"/>
      <c r="I27" s="70"/>
      <c r="J27" s="70">
        <v>0.02</v>
      </c>
      <c r="K27" s="7" t="s">
        <v>125</v>
      </c>
      <c r="L27" s="39"/>
      <c r="M27" s="23">
        <f t="shared" si="2"/>
        <v>0.05</v>
      </c>
      <c r="N27" s="15"/>
      <c r="O27" s="39">
        <f t="shared" si="4"/>
        <v>0.05</v>
      </c>
      <c r="P27" s="23"/>
    </row>
    <row r="28" spans="1:16" s="40" customFormat="1" ht="111" customHeight="1">
      <c r="A28" s="42">
        <v>11</v>
      </c>
      <c r="B28" s="43" t="s">
        <v>171</v>
      </c>
      <c r="C28" s="44" t="s">
        <v>126</v>
      </c>
      <c r="D28" s="44" t="s">
        <v>147</v>
      </c>
      <c r="E28" s="70">
        <f>SUM(F28:J28)</f>
        <v>7.15</v>
      </c>
      <c r="F28" s="70">
        <v>0.53</v>
      </c>
      <c r="G28" s="70">
        <v>4.65</v>
      </c>
      <c r="H28" s="70"/>
      <c r="I28" s="70"/>
      <c r="J28" s="70">
        <v>1.97</v>
      </c>
      <c r="K28" s="7" t="s">
        <v>196</v>
      </c>
      <c r="L28" s="39"/>
      <c r="M28" s="23">
        <f t="shared" si="2"/>
        <v>7.15</v>
      </c>
      <c r="N28" s="15"/>
      <c r="O28" s="39">
        <f t="shared" si="4"/>
        <v>7.15</v>
      </c>
      <c r="P28" s="23"/>
    </row>
    <row r="29" spans="1:16" s="40" customFormat="1" ht="23.25" customHeight="1">
      <c r="A29" s="24" t="s">
        <v>64</v>
      </c>
      <c r="B29" s="12" t="s">
        <v>15</v>
      </c>
      <c r="C29" s="21"/>
      <c r="D29" s="21"/>
      <c r="E29" s="72">
        <f aca="true" t="shared" si="8" ref="E29:J29">E30</f>
        <v>0.22000000000000003</v>
      </c>
      <c r="F29" s="72">
        <f t="shared" si="8"/>
        <v>0.17</v>
      </c>
      <c r="G29" s="72">
        <f t="shared" si="8"/>
        <v>0</v>
      </c>
      <c r="H29" s="72">
        <f t="shared" si="8"/>
        <v>0</v>
      </c>
      <c r="I29" s="72">
        <f t="shared" si="8"/>
        <v>0</v>
      </c>
      <c r="J29" s="72">
        <f t="shared" si="8"/>
        <v>0.05</v>
      </c>
      <c r="K29" s="12"/>
      <c r="L29" s="39"/>
      <c r="M29" s="23"/>
      <c r="N29" s="15"/>
      <c r="O29" s="39"/>
      <c r="P29" s="23"/>
    </row>
    <row r="30" spans="1:16" s="40" customFormat="1" ht="45" customHeight="1">
      <c r="A30" s="42">
        <v>12</v>
      </c>
      <c r="B30" s="43" t="s">
        <v>150</v>
      </c>
      <c r="C30" s="44" t="s">
        <v>151</v>
      </c>
      <c r="D30" s="44" t="s">
        <v>152</v>
      </c>
      <c r="E30" s="70">
        <f>SUM(F30:J30)</f>
        <v>0.22000000000000003</v>
      </c>
      <c r="F30" s="70">
        <v>0.17</v>
      </c>
      <c r="G30" s="70"/>
      <c r="H30" s="70"/>
      <c r="I30" s="70"/>
      <c r="J30" s="70">
        <v>0.05</v>
      </c>
      <c r="K30" s="7" t="s">
        <v>153</v>
      </c>
      <c r="L30" s="39"/>
      <c r="M30" s="23"/>
      <c r="N30" s="15"/>
      <c r="O30" s="39"/>
      <c r="P30" s="23"/>
    </row>
    <row r="31" spans="1:16" ht="45" customHeight="1">
      <c r="A31" s="11" t="s">
        <v>9</v>
      </c>
      <c r="B31" s="115" t="s">
        <v>146</v>
      </c>
      <c r="C31" s="115"/>
      <c r="D31" s="115"/>
      <c r="E31" s="72">
        <f aca="true" t="shared" si="9" ref="E31:J31">E32+E35+E39+E41+E44+E47+E49+E51+E53+E59+E61+E63</f>
        <v>16.32</v>
      </c>
      <c r="F31" s="72">
        <f t="shared" si="9"/>
        <v>6.390000000000001</v>
      </c>
      <c r="G31" s="72">
        <f t="shared" si="9"/>
        <v>7.1499999999999995</v>
      </c>
      <c r="H31" s="72">
        <f t="shared" si="9"/>
        <v>0</v>
      </c>
      <c r="I31" s="72">
        <f t="shared" si="9"/>
        <v>0</v>
      </c>
      <c r="J31" s="72">
        <f t="shared" si="9"/>
        <v>2.7800000000000002</v>
      </c>
      <c r="K31" s="12"/>
      <c r="L31" s="23"/>
      <c r="M31" s="23">
        <f>SUM(F31:J31)</f>
        <v>16.32</v>
      </c>
      <c r="O31" s="39"/>
      <c r="P31" s="23"/>
    </row>
    <row r="32" spans="1:16" ht="25.5" customHeight="1">
      <c r="A32" s="22" t="s">
        <v>20</v>
      </c>
      <c r="B32" s="45" t="s">
        <v>12</v>
      </c>
      <c r="C32" s="21"/>
      <c r="D32" s="46"/>
      <c r="E32" s="72">
        <f aca="true" t="shared" si="10" ref="E32:J32">SUM(E33:E34)</f>
        <v>0.73</v>
      </c>
      <c r="F32" s="72">
        <f t="shared" si="10"/>
        <v>0.23</v>
      </c>
      <c r="G32" s="72">
        <f t="shared" si="10"/>
        <v>0.47</v>
      </c>
      <c r="H32" s="72">
        <f t="shared" si="10"/>
        <v>0</v>
      </c>
      <c r="I32" s="72">
        <f t="shared" si="10"/>
        <v>0</v>
      </c>
      <c r="J32" s="72">
        <f t="shared" si="10"/>
        <v>0.03</v>
      </c>
      <c r="K32" s="12"/>
      <c r="L32" s="23"/>
      <c r="M32" s="23">
        <f t="shared" si="2"/>
        <v>0.73</v>
      </c>
      <c r="O32" s="39"/>
      <c r="P32" s="23"/>
    </row>
    <row r="33" spans="1:16" ht="63.75">
      <c r="A33" s="51">
        <v>13</v>
      </c>
      <c r="B33" s="52" t="s">
        <v>172</v>
      </c>
      <c r="C33" s="52" t="s">
        <v>113</v>
      </c>
      <c r="D33" s="52" t="s">
        <v>114</v>
      </c>
      <c r="E33" s="70">
        <f>SUM(F33:J33)</f>
        <v>0.26</v>
      </c>
      <c r="F33" s="70">
        <v>0.23</v>
      </c>
      <c r="G33" s="70"/>
      <c r="H33" s="70"/>
      <c r="I33" s="70"/>
      <c r="J33" s="70">
        <v>0.03</v>
      </c>
      <c r="K33" s="7" t="s">
        <v>115</v>
      </c>
      <c r="L33" s="23"/>
      <c r="M33" s="23">
        <f t="shared" si="2"/>
        <v>0.26</v>
      </c>
      <c r="O33" s="39">
        <f t="shared" si="4"/>
        <v>0.26</v>
      </c>
      <c r="P33" s="23"/>
    </row>
    <row r="34" spans="1:16" ht="84.75" customHeight="1">
      <c r="A34" s="51">
        <v>14</v>
      </c>
      <c r="B34" s="52" t="s">
        <v>173</v>
      </c>
      <c r="C34" s="52" t="s">
        <v>116</v>
      </c>
      <c r="D34" s="52" t="s">
        <v>117</v>
      </c>
      <c r="E34" s="70">
        <f>SUM(F34:J34)</f>
        <v>0.47</v>
      </c>
      <c r="F34" s="70"/>
      <c r="G34" s="70">
        <v>0.47</v>
      </c>
      <c r="H34" s="70"/>
      <c r="I34" s="70"/>
      <c r="J34" s="70"/>
      <c r="K34" s="7" t="s">
        <v>118</v>
      </c>
      <c r="L34" s="23"/>
      <c r="M34" s="23">
        <f t="shared" si="2"/>
        <v>0.47</v>
      </c>
      <c r="O34" s="39">
        <f t="shared" si="4"/>
        <v>0.47</v>
      </c>
      <c r="P34" s="23"/>
    </row>
    <row r="35" spans="1:16" s="13" customFormat="1" ht="23.25" customHeight="1">
      <c r="A35" s="22" t="s">
        <v>10</v>
      </c>
      <c r="B35" s="45" t="s">
        <v>14</v>
      </c>
      <c r="C35" s="21"/>
      <c r="D35" s="46"/>
      <c r="E35" s="72">
        <f aca="true" t="shared" si="11" ref="E35:J35">SUM(E36:E38)</f>
        <v>0.88</v>
      </c>
      <c r="F35" s="72">
        <f t="shared" si="11"/>
        <v>0.6499999999999999</v>
      </c>
      <c r="G35" s="72">
        <f t="shared" si="11"/>
        <v>0</v>
      </c>
      <c r="H35" s="72">
        <f t="shared" si="11"/>
        <v>0</v>
      </c>
      <c r="I35" s="72">
        <f t="shared" si="11"/>
        <v>0</v>
      </c>
      <c r="J35" s="72">
        <f t="shared" si="11"/>
        <v>0.23</v>
      </c>
      <c r="K35" s="45"/>
      <c r="L35" s="23"/>
      <c r="M35" s="23">
        <f t="shared" si="2"/>
        <v>0.8799999999999999</v>
      </c>
      <c r="N35" s="15"/>
      <c r="O35" s="39"/>
      <c r="P35" s="23"/>
    </row>
    <row r="36" spans="1:16" s="40" customFormat="1" ht="42.75" customHeight="1">
      <c r="A36" s="9">
        <v>15</v>
      </c>
      <c r="B36" s="7" t="s">
        <v>175</v>
      </c>
      <c r="C36" s="10" t="s">
        <v>59</v>
      </c>
      <c r="D36" s="10" t="s">
        <v>25</v>
      </c>
      <c r="E36" s="70">
        <f>SUM(F36:J36)</f>
        <v>0.16999999999999998</v>
      </c>
      <c r="F36" s="73">
        <v>0.15</v>
      </c>
      <c r="G36" s="73"/>
      <c r="H36" s="91"/>
      <c r="I36" s="91"/>
      <c r="J36" s="74">
        <v>0.02</v>
      </c>
      <c r="K36" s="7" t="s">
        <v>26</v>
      </c>
      <c r="L36" s="39"/>
      <c r="M36" s="23">
        <f t="shared" si="2"/>
        <v>0.16999999999999998</v>
      </c>
      <c r="N36" s="15"/>
      <c r="O36" s="39">
        <f t="shared" si="4"/>
        <v>0.16999999999999998</v>
      </c>
      <c r="P36" s="23"/>
    </row>
    <row r="37" spans="1:16" s="40" customFormat="1" ht="36.75" customHeight="1">
      <c r="A37" s="9">
        <v>16</v>
      </c>
      <c r="B37" s="7" t="s">
        <v>174</v>
      </c>
      <c r="C37" s="10" t="s">
        <v>60</v>
      </c>
      <c r="D37" s="10" t="s">
        <v>61</v>
      </c>
      <c r="E37" s="70">
        <f>SUM(F37:J37)</f>
        <v>0.21</v>
      </c>
      <c r="F37" s="73">
        <v>0.19</v>
      </c>
      <c r="G37" s="73"/>
      <c r="H37" s="91"/>
      <c r="I37" s="91"/>
      <c r="J37" s="74">
        <v>0.02</v>
      </c>
      <c r="K37" s="7" t="s">
        <v>62</v>
      </c>
      <c r="L37" s="39"/>
      <c r="M37" s="23">
        <f t="shared" si="2"/>
        <v>0.21</v>
      </c>
      <c r="N37" s="15"/>
      <c r="O37" s="39">
        <f t="shared" si="4"/>
        <v>0.21</v>
      </c>
      <c r="P37" s="23"/>
    </row>
    <row r="38" spans="1:16" s="40" customFormat="1" ht="39.75" customHeight="1">
      <c r="A38" s="9">
        <v>17</v>
      </c>
      <c r="B38" s="7" t="s">
        <v>176</v>
      </c>
      <c r="C38" s="10" t="s">
        <v>59</v>
      </c>
      <c r="D38" s="10" t="s">
        <v>148</v>
      </c>
      <c r="E38" s="70">
        <f>SUM(F38:J38)</f>
        <v>0.5</v>
      </c>
      <c r="F38" s="73">
        <v>0.31</v>
      </c>
      <c r="G38" s="73"/>
      <c r="H38" s="91"/>
      <c r="I38" s="91"/>
      <c r="J38" s="74">
        <v>0.19</v>
      </c>
      <c r="K38" s="7" t="s">
        <v>63</v>
      </c>
      <c r="L38" s="39"/>
      <c r="M38" s="23">
        <f t="shared" si="2"/>
        <v>0.5</v>
      </c>
      <c r="N38" s="15"/>
      <c r="O38" s="39">
        <f t="shared" si="4"/>
        <v>0.5</v>
      </c>
      <c r="P38" s="23"/>
    </row>
    <row r="39" spans="1:16" s="13" customFormat="1" ht="19.5" customHeight="1">
      <c r="A39" s="22" t="s">
        <v>36</v>
      </c>
      <c r="B39" s="45" t="s">
        <v>15</v>
      </c>
      <c r="C39" s="21"/>
      <c r="D39" s="46"/>
      <c r="E39" s="72">
        <f aca="true" t="shared" si="12" ref="E39:J39">E40</f>
        <v>0.24</v>
      </c>
      <c r="F39" s="72">
        <f t="shared" si="12"/>
        <v>0.24</v>
      </c>
      <c r="G39" s="72">
        <f t="shared" si="12"/>
        <v>0</v>
      </c>
      <c r="H39" s="72">
        <f t="shared" si="12"/>
        <v>0</v>
      </c>
      <c r="I39" s="72">
        <f t="shared" si="12"/>
        <v>0</v>
      </c>
      <c r="J39" s="72">
        <f t="shared" si="12"/>
        <v>0</v>
      </c>
      <c r="K39" s="45"/>
      <c r="L39" s="23"/>
      <c r="M39" s="23">
        <f t="shared" si="2"/>
        <v>0.24</v>
      </c>
      <c r="N39" s="15"/>
      <c r="O39" s="39"/>
      <c r="P39" s="23"/>
    </row>
    <row r="40" spans="1:16" s="40" customFormat="1" ht="42" customHeight="1">
      <c r="A40" s="9">
        <v>18</v>
      </c>
      <c r="B40" s="47" t="s">
        <v>177</v>
      </c>
      <c r="C40" s="10" t="s">
        <v>27</v>
      </c>
      <c r="D40" s="48" t="s">
        <v>28</v>
      </c>
      <c r="E40" s="70">
        <f>SUM(F40:J40)</f>
        <v>0.24</v>
      </c>
      <c r="F40" s="71">
        <v>0.24</v>
      </c>
      <c r="G40" s="71"/>
      <c r="H40" s="73"/>
      <c r="I40" s="73"/>
      <c r="J40" s="73"/>
      <c r="K40" s="7" t="s">
        <v>29</v>
      </c>
      <c r="L40" s="39"/>
      <c r="M40" s="23">
        <f t="shared" si="2"/>
        <v>0.24</v>
      </c>
      <c r="N40" s="15"/>
      <c r="O40" s="39">
        <f t="shared" si="4"/>
        <v>0.24</v>
      </c>
      <c r="P40" s="23"/>
    </row>
    <row r="41" spans="1:16" ht="18.75" customHeight="1">
      <c r="A41" s="22" t="s">
        <v>45</v>
      </c>
      <c r="B41" s="45" t="s">
        <v>30</v>
      </c>
      <c r="C41" s="21"/>
      <c r="D41" s="46"/>
      <c r="E41" s="72">
        <f aca="true" t="shared" si="13" ref="E41:J41">SUM(E42:E43)</f>
        <v>0.35</v>
      </c>
      <c r="F41" s="72">
        <f t="shared" si="13"/>
        <v>0.35</v>
      </c>
      <c r="G41" s="72">
        <f t="shared" si="13"/>
        <v>0</v>
      </c>
      <c r="H41" s="72">
        <f t="shared" si="13"/>
        <v>0</v>
      </c>
      <c r="I41" s="72">
        <f t="shared" si="13"/>
        <v>0</v>
      </c>
      <c r="J41" s="72">
        <f t="shared" si="13"/>
        <v>0</v>
      </c>
      <c r="K41" s="45"/>
      <c r="L41" s="23"/>
      <c r="M41" s="23">
        <f t="shared" si="2"/>
        <v>0.35</v>
      </c>
      <c r="O41" s="39"/>
      <c r="P41" s="23"/>
    </row>
    <row r="42" spans="1:16" s="40" customFormat="1" ht="41.25" customHeight="1">
      <c r="A42" s="9">
        <v>19</v>
      </c>
      <c r="B42" s="47" t="s">
        <v>178</v>
      </c>
      <c r="C42" s="10" t="s">
        <v>31</v>
      </c>
      <c r="D42" s="48" t="s">
        <v>32</v>
      </c>
      <c r="E42" s="70">
        <f>SUM(F42:J42)</f>
        <v>0.1</v>
      </c>
      <c r="F42" s="71">
        <v>0.1</v>
      </c>
      <c r="G42" s="71"/>
      <c r="H42" s="73"/>
      <c r="I42" s="73"/>
      <c r="J42" s="73"/>
      <c r="K42" s="7" t="s">
        <v>33</v>
      </c>
      <c r="L42" s="39"/>
      <c r="M42" s="23">
        <f t="shared" si="2"/>
        <v>0.1</v>
      </c>
      <c r="N42" s="15"/>
      <c r="O42" s="39">
        <f t="shared" si="4"/>
        <v>0.1</v>
      </c>
      <c r="P42" s="23"/>
    </row>
    <row r="43" spans="1:16" s="40" customFormat="1" ht="39.75" customHeight="1">
      <c r="A43" s="9">
        <v>20</v>
      </c>
      <c r="B43" s="47" t="s">
        <v>179</v>
      </c>
      <c r="C43" s="10" t="s">
        <v>34</v>
      </c>
      <c r="D43" s="48" t="s">
        <v>35</v>
      </c>
      <c r="E43" s="70">
        <f>SUM(F43:J43)</f>
        <v>0.25</v>
      </c>
      <c r="F43" s="71">
        <v>0.25</v>
      </c>
      <c r="G43" s="71"/>
      <c r="H43" s="73"/>
      <c r="I43" s="73"/>
      <c r="J43" s="73"/>
      <c r="K43" s="7" t="s">
        <v>44</v>
      </c>
      <c r="L43" s="39"/>
      <c r="M43" s="23">
        <f t="shared" si="2"/>
        <v>0.25</v>
      </c>
      <c r="N43" s="15"/>
      <c r="O43" s="39">
        <f t="shared" si="4"/>
        <v>0.25</v>
      </c>
      <c r="P43" s="23"/>
    </row>
    <row r="44" spans="1:16" s="13" customFormat="1" ht="15.75">
      <c r="A44" s="22" t="s">
        <v>64</v>
      </c>
      <c r="B44" s="45" t="s">
        <v>46</v>
      </c>
      <c r="C44" s="21"/>
      <c r="D44" s="46"/>
      <c r="E44" s="72">
        <f aca="true" t="shared" si="14" ref="E44:J44">SUM(E45:E46)</f>
        <v>0.87</v>
      </c>
      <c r="F44" s="72">
        <f t="shared" si="14"/>
        <v>0.25</v>
      </c>
      <c r="G44" s="72">
        <f t="shared" si="14"/>
        <v>0.6</v>
      </c>
      <c r="H44" s="72">
        <f t="shared" si="14"/>
        <v>0</v>
      </c>
      <c r="I44" s="72">
        <f t="shared" si="14"/>
        <v>0</v>
      </c>
      <c r="J44" s="72">
        <f t="shared" si="14"/>
        <v>0.02</v>
      </c>
      <c r="K44" s="12"/>
      <c r="L44" s="23"/>
      <c r="M44" s="23">
        <f t="shared" si="2"/>
        <v>0.87</v>
      </c>
      <c r="N44" s="15"/>
      <c r="O44" s="39"/>
      <c r="P44" s="23"/>
    </row>
    <row r="45" spans="1:16" ht="42" customHeight="1">
      <c r="A45" s="9">
        <v>21</v>
      </c>
      <c r="B45" s="47" t="s">
        <v>180</v>
      </c>
      <c r="C45" s="10" t="s">
        <v>47</v>
      </c>
      <c r="D45" s="48" t="s">
        <v>48</v>
      </c>
      <c r="E45" s="70">
        <f>SUM(F45:J45)</f>
        <v>0.6</v>
      </c>
      <c r="F45" s="71"/>
      <c r="G45" s="71">
        <v>0.6</v>
      </c>
      <c r="H45" s="73"/>
      <c r="I45" s="73"/>
      <c r="J45" s="73"/>
      <c r="K45" s="7" t="s">
        <v>49</v>
      </c>
      <c r="L45" s="23"/>
      <c r="M45" s="23">
        <f t="shared" si="2"/>
        <v>0.6</v>
      </c>
      <c r="O45" s="39">
        <f t="shared" si="4"/>
        <v>0.6</v>
      </c>
      <c r="P45" s="23"/>
    </row>
    <row r="46" spans="1:16" ht="42" customHeight="1">
      <c r="A46" s="9">
        <v>22</v>
      </c>
      <c r="B46" s="47" t="s">
        <v>181</v>
      </c>
      <c r="C46" s="10" t="s">
        <v>82</v>
      </c>
      <c r="D46" s="48" t="s">
        <v>83</v>
      </c>
      <c r="E46" s="70">
        <f>SUM(F46:J46)</f>
        <v>0.27</v>
      </c>
      <c r="F46" s="71">
        <v>0.25</v>
      </c>
      <c r="G46" s="71"/>
      <c r="H46" s="73"/>
      <c r="I46" s="73"/>
      <c r="J46" s="73">
        <v>0.02</v>
      </c>
      <c r="K46" s="7" t="s">
        <v>84</v>
      </c>
      <c r="L46" s="23"/>
      <c r="M46" s="23">
        <f t="shared" si="2"/>
        <v>0.27</v>
      </c>
      <c r="O46" s="39">
        <f t="shared" si="4"/>
        <v>0.27</v>
      </c>
      <c r="P46" s="23"/>
    </row>
    <row r="47" spans="1:16" s="13" customFormat="1" ht="18.75" customHeight="1">
      <c r="A47" s="22" t="s">
        <v>69</v>
      </c>
      <c r="B47" s="45" t="s">
        <v>65</v>
      </c>
      <c r="C47" s="21"/>
      <c r="D47" s="46"/>
      <c r="E47" s="72">
        <f aca="true" t="shared" si="15" ref="E47:J47">E48</f>
        <v>0.17</v>
      </c>
      <c r="F47" s="72">
        <f t="shared" si="15"/>
        <v>0.17</v>
      </c>
      <c r="G47" s="72">
        <f t="shared" si="15"/>
        <v>0</v>
      </c>
      <c r="H47" s="72">
        <f t="shared" si="15"/>
        <v>0</v>
      </c>
      <c r="I47" s="72">
        <f t="shared" si="15"/>
        <v>0</v>
      </c>
      <c r="J47" s="72">
        <f t="shared" si="15"/>
        <v>0</v>
      </c>
      <c r="K47" s="12"/>
      <c r="L47" s="23"/>
      <c r="M47" s="23">
        <f t="shared" si="2"/>
        <v>0.17</v>
      </c>
      <c r="N47" s="15"/>
      <c r="O47" s="39"/>
      <c r="P47" s="23"/>
    </row>
    <row r="48" spans="1:16" s="40" customFormat="1" ht="30" customHeight="1">
      <c r="A48" s="9">
        <v>23</v>
      </c>
      <c r="B48" s="47" t="s">
        <v>182</v>
      </c>
      <c r="C48" s="10" t="s">
        <v>66</v>
      </c>
      <c r="D48" s="48" t="s">
        <v>67</v>
      </c>
      <c r="E48" s="70">
        <f>SUM(F48:J48)</f>
        <v>0.17</v>
      </c>
      <c r="F48" s="71">
        <v>0.17</v>
      </c>
      <c r="G48" s="91"/>
      <c r="H48" s="73"/>
      <c r="I48" s="73"/>
      <c r="J48" s="73"/>
      <c r="K48" s="7" t="s">
        <v>68</v>
      </c>
      <c r="L48" s="39"/>
      <c r="M48" s="23">
        <f t="shared" si="2"/>
        <v>0.17</v>
      </c>
      <c r="N48" s="15"/>
      <c r="O48" s="39">
        <f t="shared" si="4"/>
        <v>0.17</v>
      </c>
      <c r="P48" s="23"/>
    </row>
    <row r="49" spans="1:16" ht="20.25" customHeight="1">
      <c r="A49" s="22" t="s">
        <v>75</v>
      </c>
      <c r="B49" s="45" t="s">
        <v>70</v>
      </c>
      <c r="C49" s="21"/>
      <c r="D49" s="46"/>
      <c r="E49" s="72">
        <f aca="true" t="shared" si="16" ref="E49:J49">E50</f>
        <v>0.25</v>
      </c>
      <c r="F49" s="72">
        <f t="shared" si="16"/>
        <v>0.16</v>
      </c>
      <c r="G49" s="72">
        <f t="shared" si="16"/>
        <v>0</v>
      </c>
      <c r="H49" s="72">
        <f t="shared" si="16"/>
        <v>0</v>
      </c>
      <c r="I49" s="72">
        <f t="shared" si="16"/>
        <v>0</v>
      </c>
      <c r="J49" s="72">
        <f t="shared" si="16"/>
        <v>0.09</v>
      </c>
      <c r="K49" s="12"/>
      <c r="M49" s="23">
        <f t="shared" si="2"/>
        <v>0.25</v>
      </c>
      <c r="O49" s="39"/>
      <c r="P49" s="23"/>
    </row>
    <row r="50" spans="1:16" ht="32.25" customHeight="1">
      <c r="A50" s="9">
        <v>24</v>
      </c>
      <c r="B50" s="47" t="s">
        <v>183</v>
      </c>
      <c r="C50" s="10" t="s">
        <v>71</v>
      </c>
      <c r="D50" s="48" t="s">
        <v>72</v>
      </c>
      <c r="E50" s="70">
        <f>SUM(F50:J50)</f>
        <v>0.25</v>
      </c>
      <c r="F50" s="71">
        <v>0.16</v>
      </c>
      <c r="G50" s="71"/>
      <c r="H50" s="73"/>
      <c r="I50" s="73"/>
      <c r="J50" s="73">
        <v>0.09</v>
      </c>
      <c r="K50" s="7" t="s">
        <v>81</v>
      </c>
      <c r="M50" s="23">
        <f t="shared" si="2"/>
        <v>0.25</v>
      </c>
      <c r="O50" s="39">
        <f t="shared" si="4"/>
        <v>0.25</v>
      </c>
      <c r="P50" s="23"/>
    </row>
    <row r="51" spans="1:16" ht="18" customHeight="1">
      <c r="A51" s="22" t="s">
        <v>90</v>
      </c>
      <c r="B51" s="45" t="s">
        <v>16</v>
      </c>
      <c r="C51" s="21"/>
      <c r="D51" s="46"/>
      <c r="E51" s="72">
        <f aca="true" t="shared" si="17" ref="E51:J51">E52</f>
        <v>1</v>
      </c>
      <c r="F51" s="72">
        <f t="shared" si="17"/>
        <v>0</v>
      </c>
      <c r="G51" s="72">
        <f t="shared" si="17"/>
        <v>1</v>
      </c>
      <c r="H51" s="72">
        <f t="shared" si="17"/>
        <v>0</v>
      </c>
      <c r="I51" s="72">
        <f t="shared" si="17"/>
        <v>0</v>
      </c>
      <c r="J51" s="72">
        <f t="shared" si="17"/>
        <v>0</v>
      </c>
      <c r="K51" s="12"/>
      <c r="M51" s="23">
        <f t="shared" si="2"/>
        <v>1</v>
      </c>
      <c r="O51" s="39"/>
      <c r="P51" s="23"/>
    </row>
    <row r="52" spans="1:16" ht="30" customHeight="1">
      <c r="A52" s="9">
        <v>25</v>
      </c>
      <c r="B52" s="47" t="s">
        <v>184</v>
      </c>
      <c r="C52" s="10" t="s">
        <v>76</v>
      </c>
      <c r="D52" s="48" t="s">
        <v>77</v>
      </c>
      <c r="E52" s="70">
        <f>SUM(F52:J52)</f>
        <v>1</v>
      </c>
      <c r="F52" s="71"/>
      <c r="G52" s="71">
        <v>1</v>
      </c>
      <c r="H52" s="73"/>
      <c r="I52" s="73"/>
      <c r="J52" s="73"/>
      <c r="K52" s="7" t="s">
        <v>78</v>
      </c>
      <c r="M52" s="23">
        <f t="shared" si="2"/>
        <v>1</v>
      </c>
      <c r="O52" s="39">
        <f t="shared" si="4"/>
        <v>1</v>
      </c>
      <c r="P52" s="23"/>
    </row>
    <row r="53" spans="1:16" ht="24" customHeight="1">
      <c r="A53" s="22" t="s">
        <v>101</v>
      </c>
      <c r="B53" s="45" t="s">
        <v>89</v>
      </c>
      <c r="C53" s="21"/>
      <c r="D53" s="46"/>
      <c r="E53" s="72">
        <f aca="true" t="shared" si="18" ref="E53:J53">SUM(E54:E58)</f>
        <v>6.300000000000001</v>
      </c>
      <c r="F53" s="72">
        <f t="shared" si="18"/>
        <v>3.5900000000000003</v>
      </c>
      <c r="G53" s="72">
        <f t="shared" si="18"/>
        <v>0.53</v>
      </c>
      <c r="H53" s="72">
        <f t="shared" si="18"/>
        <v>0</v>
      </c>
      <c r="I53" s="72">
        <f t="shared" si="18"/>
        <v>0</v>
      </c>
      <c r="J53" s="72">
        <f t="shared" si="18"/>
        <v>2.18</v>
      </c>
      <c r="K53" s="12"/>
      <c r="M53" s="23">
        <f t="shared" si="2"/>
        <v>6.300000000000001</v>
      </c>
      <c r="O53" s="39"/>
      <c r="P53" s="23"/>
    </row>
    <row r="54" spans="1:16" ht="36.75" customHeight="1">
      <c r="A54" s="9">
        <v>26</v>
      </c>
      <c r="B54" s="49" t="s">
        <v>91</v>
      </c>
      <c r="C54" s="10" t="s">
        <v>92</v>
      </c>
      <c r="D54" s="50" t="s">
        <v>149</v>
      </c>
      <c r="E54" s="70">
        <f>SUM(F54:J54)</f>
        <v>0.15</v>
      </c>
      <c r="F54" s="71">
        <v>0.02</v>
      </c>
      <c r="G54" s="71"/>
      <c r="H54" s="73"/>
      <c r="I54" s="73"/>
      <c r="J54" s="73">
        <v>0.13</v>
      </c>
      <c r="K54" s="7" t="s">
        <v>189</v>
      </c>
      <c r="M54" s="23">
        <f t="shared" si="2"/>
        <v>0.15</v>
      </c>
      <c r="O54" s="39">
        <f t="shared" si="4"/>
        <v>0.15</v>
      </c>
      <c r="P54" s="23"/>
    </row>
    <row r="55" spans="1:16" ht="32.25" customHeight="1">
      <c r="A55" s="9">
        <v>27</v>
      </c>
      <c r="B55" s="7" t="s">
        <v>93</v>
      </c>
      <c r="C55" s="10" t="s">
        <v>105</v>
      </c>
      <c r="D55" s="50" t="s">
        <v>94</v>
      </c>
      <c r="E55" s="70">
        <f>SUM(F55:J55)</f>
        <v>1.5</v>
      </c>
      <c r="F55" s="71">
        <v>0.16</v>
      </c>
      <c r="G55" s="71"/>
      <c r="H55" s="73"/>
      <c r="I55" s="73"/>
      <c r="J55" s="73">
        <v>1.34</v>
      </c>
      <c r="K55" s="7" t="s">
        <v>188</v>
      </c>
      <c r="M55" s="23">
        <f t="shared" si="2"/>
        <v>1.5</v>
      </c>
      <c r="O55" s="39">
        <f t="shared" si="4"/>
        <v>1.5</v>
      </c>
      <c r="P55" s="23"/>
    </row>
    <row r="56" spans="1:16" ht="42.75" customHeight="1">
      <c r="A56" s="9">
        <v>28</v>
      </c>
      <c r="B56" s="7" t="s">
        <v>95</v>
      </c>
      <c r="C56" s="10" t="s">
        <v>105</v>
      </c>
      <c r="D56" s="50" t="s">
        <v>96</v>
      </c>
      <c r="E56" s="70">
        <f>SUM(F56:J56)</f>
        <v>2.5</v>
      </c>
      <c r="F56" s="71">
        <v>2.5</v>
      </c>
      <c r="G56" s="71"/>
      <c r="H56" s="73"/>
      <c r="I56" s="73"/>
      <c r="J56" s="73"/>
      <c r="K56" s="7" t="s">
        <v>190</v>
      </c>
      <c r="M56" s="23">
        <f t="shared" si="2"/>
        <v>2.5</v>
      </c>
      <c r="O56" s="39">
        <f t="shared" si="4"/>
        <v>2.5</v>
      </c>
      <c r="P56" s="23"/>
    </row>
    <row r="57" spans="1:16" ht="32.25" customHeight="1">
      <c r="A57" s="9">
        <v>29</v>
      </c>
      <c r="B57" s="7" t="s">
        <v>97</v>
      </c>
      <c r="C57" s="10" t="s">
        <v>104</v>
      </c>
      <c r="D57" s="50" t="s">
        <v>98</v>
      </c>
      <c r="E57" s="70">
        <f>SUM(F57:J57)</f>
        <v>1.62</v>
      </c>
      <c r="F57" s="71">
        <v>0.91</v>
      </c>
      <c r="G57" s="71"/>
      <c r="H57" s="73"/>
      <c r="I57" s="73"/>
      <c r="J57" s="73">
        <v>0.71</v>
      </c>
      <c r="K57" s="7" t="s">
        <v>191</v>
      </c>
      <c r="M57" s="23">
        <f t="shared" si="2"/>
        <v>1.62</v>
      </c>
      <c r="O57" s="39">
        <f t="shared" si="4"/>
        <v>1.62</v>
      </c>
      <c r="P57" s="23"/>
    </row>
    <row r="58" spans="1:16" ht="36" customHeight="1">
      <c r="A58" s="9">
        <v>30</v>
      </c>
      <c r="B58" s="7" t="s">
        <v>99</v>
      </c>
      <c r="C58" s="10" t="s">
        <v>103</v>
      </c>
      <c r="D58" s="50" t="s">
        <v>100</v>
      </c>
      <c r="E58" s="70">
        <f>SUM(F58:J58)</f>
        <v>0.53</v>
      </c>
      <c r="F58" s="71"/>
      <c r="G58" s="71">
        <v>0.53</v>
      </c>
      <c r="H58" s="73"/>
      <c r="I58" s="73"/>
      <c r="J58" s="73"/>
      <c r="K58" s="7" t="s">
        <v>192</v>
      </c>
      <c r="M58" s="23">
        <f t="shared" si="2"/>
        <v>0.53</v>
      </c>
      <c r="O58" s="39">
        <f t="shared" si="4"/>
        <v>0.53</v>
      </c>
      <c r="P58" s="23"/>
    </row>
    <row r="59" spans="1:16" ht="18" customHeight="1">
      <c r="A59" s="22" t="s">
        <v>119</v>
      </c>
      <c r="B59" s="45" t="s">
        <v>102</v>
      </c>
      <c r="C59" s="21"/>
      <c r="D59" s="46"/>
      <c r="E59" s="72">
        <f aca="true" t="shared" si="19" ref="E59:J63">E60</f>
        <v>4.55</v>
      </c>
      <c r="F59" s="72">
        <f t="shared" si="19"/>
        <v>0</v>
      </c>
      <c r="G59" s="72">
        <f t="shared" si="19"/>
        <v>4.55</v>
      </c>
      <c r="H59" s="72">
        <f t="shared" si="19"/>
        <v>0</v>
      </c>
      <c r="I59" s="72">
        <f t="shared" si="19"/>
        <v>0</v>
      </c>
      <c r="J59" s="72">
        <f t="shared" si="19"/>
        <v>0</v>
      </c>
      <c r="K59" s="12"/>
      <c r="M59" s="23">
        <f t="shared" si="2"/>
        <v>4.55</v>
      </c>
      <c r="O59" s="39"/>
      <c r="P59" s="23"/>
    </row>
    <row r="60" spans="1:16" ht="39" customHeight="1">
      <c r="A60" s="9">
        <v>31</v>
      </c>
      <c r="B60" s="49" t="s">
        <v>185</v>
      </c>
      <c r="C60" s="10" t="s">
        <v>106</v>
      </c>
      <c r="D60" s="50" t="s">
        <v>107</v>
      </c>
      <c r="E60" s="70">
        <f>SUM(F60:J60)</f>
        <v>4.55</v>
      </c>
      <c r="F60" s="71"/>
      <c r="G60" s="71">
        <v>4.55</v>
      </c>
      <c r="H60" s="73"/>
      <c r="I60" s="73"/>
      <c r="J60" s="73"/>
      <c r="K60" s="7" t="s">
        <v>189</v>
      </c>
      <c r="M60" s="23">
        <f t="shared" si="2"/>
        <v>4.55</v>
      </c>
      <c r="O60" s="39">
        <f t="shared" si="4"/>
        <v>4.55</v>
      </c>
      <c r="P60" s="23"/>
    </row>
    <row r="61" spans="1:15" ht="23.25" customHeight="1">
      <c r="A61" s="22" t="s">
        <v>135</v>
      </c>
      <c r="B61" s="45" t="s">
        <v>136</v>
      </c>
      <c r="C61" s="21"/>
      <c r="D61" s="46"/>
      <c r="E61" s="72">
        <f t="shared" si="19"/>
        <v>0.6000000000000001</v>
      </c>
      <c r="F61" s="72">
        <f t="shared" si="19"/>
        <v>0.4</v>
      </c>
      <c r="G61" s="72">
        <f t="shared" si="19"/>
        <v>0</v>
      </c>
      <c r="H61" s="72">
        <f t="shared" si="19"/>
        <v>0</v>
      </c>
      <c r="I61" s="72">
        <f t="shared" si="19"/>
        <v>0</v>
      </c>
      <c r="J61" s="72">
        <f t="shared" si="19"/>
        <v>0.2</v>
      </c>
      <c r="K61" s="12"/>
      <c r="M61" s="23">
        <f t="shared" si="2"/>
        <v>0.6000000000000001</v>
      </c>
      <c r="O61" s="39"/>
    </row>
    <row r="62" spans="1:15" ht="33.75" customHeight="1">
      <c r="A62" s="9">
        <v>32</v>
      </c>
      <c r="B62" s="49" t="s">
        <v>186</v>
      </c>
      <c r="C62" s="10" t="s">
        <v>137</v>
      </c>
      <c r="D62" s="50" t="s">
        <v>138</v>
      </c>
      <c r="E62" s="70">
        <f>SUM(F62:J62)</f>
        <v>0.6000000000000001</v>
      </c>
      <c r="F62" s="71">
        <v>0.4</v>
      </c>
      <c r="G62" s="71"/>
      <c r="H62" s="73"/>
      <c r="I62" s="73"/>
      <c r="J62" s="73">
        <v>0.2</v>
      </c>
      <c r="K62" s="7" t="s">
        <v>193</v>
      </c>
      <c r="M62" s="23">
        <f t="shared" si="2"/>
        <v>0.6000000000000001</v>
      </c>
      <c r="O62" s="39">
        <f t="shared" si="4"/>
        <v>0.6000000000000001</v>
      </c>
    </row>
    <row r="63" spans="1:13" ht="19.5" customHeight="1">
      <c r="A63" s="22" t="s">
        <v>143</v>
      </c>
      <c r="B63" s="45" t="s">
        <v>73</v>
      </c>
      <c r="C63" s="21"/>
      <c r="D63" s="46"/>
      <c r="E63" s="72">
        <f t="shared" si="19"/>
        <v>0.38</v>
      </c>
      <c r="F63" s="72">
        <f t="shared" si="19"/>
        <v>0.35</v>
      </c>
      <c r="G63" s="72">
        <f t="shared" si="19"/>
        <v>0</v>
      </c>
      <c r="H63" s="72">
        <f t="shared" si="19"/>
        <v>0</v>
      </c>
      <c r="I63" s="72">
        <f t="shared" si="19"/>
        <v>0</v>
      </c>
      <c r="J63" s="72">
        <f t="shared" si="19"/>
        <v>0.03</v>
      </c>
      <c r="K63" s="12"/>
      <c r="M63" s="23">
        <f t="shared" si="2"/>
        <v>0.38</v>
      </c>
    </row>
    <row r="64" spans="1:13" ht="44.25" customHeight="1">
      <c r="A64" s="9">
        <v>33</v>
      </c>
      <c r="B64" s="49" t="s">
        <v>187</v>
      </c>
      <c r="C64" s="10" t="s">
        <v>144</v>
      </c>
      <c r="D64" s="50" t="s">
        <v>145</v>
      </c>
      <c r="E64" s="70">
        <f>SUM(F64:J64)</f>
        <v>0.38</v>
      </c>
      <c r="F64" s="71">
        <v>0.35</v>
      </c>
      <c r="G64" s="71"/>
      <c r="H64" s="73"/>
      <c r="I64" s="73"/>
      <c r="J64" s="73">
        <v>0.03</v>
      </c>
      <c r="K64" s="7" t="s">
        <v>194</v>
      </c>
      <c r="M64" s="23">
        <f t="shared" si="2"/>
        <v>0.38</v>
      </c>
    </row>
  </sheetData>
  <sheetProtection/>
  <mergeCells count="20">
    <mergeCell ref="A6:K6"/>
    <mergeCell ref="B31:D31"/>
    <mergeCell ref="B13:D13"/>
    <mergeCell ref="A1:B1"/>
    <mergeCell ref="A2:B2"/>
    <mergeCell ref="A4:K4"/>
    <mergeCell ref="A8:A10"/>
    <mergeCell ref="B8:B10"/>
    <mergeCell ref="C8:C10"/>
    <mergeCell ref="F9:J9"/>
    <mergeCell ref="A5:K5"/>
    <mergeCell ref="A15:A16"/>
    <mergeCell ref="K8:K10"/>
    <mergeCell ref="E9:E10"/>
    <mergeCell ref="C15:C16"/>
    <mergeCell ref="D8:D10"/>
    <mergeCell ref="B11:D11"/>
    <mergeCell ref="B12:D12"/>
    <mergeCell ref="D15:D16"/>
    <mergeCell ref="E8:J8"/>
  </mergeCells>
  <printOptions horizontalCentered="1"/>
  <pageMargins left="0.25" right="0.25" top="0.5" bottom="0.25" header="0.5" footer="0.25"/>
  <pageSetup firstPageNumber="5" useFirstPageNumber="1"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N21"/>
  <sheetViews>
    <sheetView tabSelected="1" zoomScalePageLayoutView="0" workbookViewId="0" topLeftCell="A3">
      <selection activeCell="Q10" sqref="Q10"/>
    </sheetView>
  </sheetViews>
  <sheetFormatPr defaultColWidth="9.140625" defaultRowHeight="12.75"/>
  <cols>
    <col min="1" max="1" width="4.28125" style="8" customWidth="1"/>
    <col min="2" max="2" width="27.57421875" style="2" customWidth="1"/>
    <col min="3" max="3" width="13.8515625" style="2" customWidth="1"/>
    <col min="4" max="4" width="13.421875" style="17" customWidth="1"/>
    <col min="5" max="5" width="7.00390625" style="18" customWidth="1"/>
    <col min="6" max="6" width="6.140625" style="18" customWidth="1"/>
    <col min="7" max="7" width="6.00390625" style="16" customWidth="1"/>
    <col min="8" max="9" width="5.7109375" style="19" customWidth="1"/>
    <col min="10" max="10" width="7.421875" style="20" customWidth="1"/>
    <col min="11" max="11" width="48.421875" style="6" customWidth="1"/>
    <col min="12" max="13" width="0" style="4" hidden="1" customWidth="1"/>
    <col min="14" max="14" width="0" style="15" hidden="1" customWidth="1"/>
    <col min="15" max="15" width="0" style="4" hidden="1" customWidth="1"/>
    <col min="16" max="16384" width="9.140625" style="4" customWidth="1"/>
  </cols>
  <sheetData>
    <row r="1" spans="1:11" ht="15.75" hidden="1">
      <c r="A1" s="117"/>
      <c r="B1" s="117"/>
      <c r="J1" s="20" t="s">
        <v>0</v>
      </c>
      <c r="K1" s="3"/>
    </row>
    <row r="2" spans="1:11" ht="15.75" hidden="1">
      <c r="A2" s="117"/>
      <c r="B2" s="117"/>
      <c r="K2" s="3"/>
    </row>
    <row r="3" spans="1:11" ht="15.75" customHeight="1">
      <c r="A3" s="25"/>
      <c r="B3" s="26"/>
      <c r="C3" s="27"/>
      <c r="D3" s="27"/>
      <c r="E3" s="28"/>
      <c r="F3" s="26"/>
      <c r="G3" s="29"/>
      <c r="H3" s="29"/>
      <c r="I3" s="30"/>
      <c r="J3" s="30"/>
      <c r="K3" s="94" t="s">
        <v>206</v>
      </c>
    </row>
    <row r="4" spans="1:11" ht="15.75" customHeight="1">
      <c r="A4" s="121" t="s">
        <v>208</v>
      </c>
      <c r="B4" s="121"/>
      <c r="C4" s="121"/>
      <c r="D4" s="121"/>
      <c r="E4" s="121"/>
      <c r="F4" s="121"/>
      <c r="G4" s="121"/>
      <c r="H4" s="121"/>
      <c r="I4" s="121"/>
      <c r="J4" s="121"/>
      <c r="K4" s="121"/>
    </row>
    <row r="5" spans="1:11" ht="18.75" customHeight="1">
      <c r="A5" s="121" t="s">
        <v>200</v>
      </c>
      <c r="B5" s="121"/>
      <c r="C5" s="121"/>
      <c r="D5" s="121"/>
      <c r="E5" s="121"/>
      <c r="F5" s="121"/>
      <c r="G5" s="121"/>
      <c r="H5" s="121"/>
      <c r="I5" s="121"/>
      <c r="J5" s="121"/>
      <c r="K5" s="121"/>
    </row>
    <row r="6" spans="1:11" ht="18.75" customHeight="1">
      <c r="A6" s="114" t="str">
        <f>'Bo sung'!A6:K6</f>
        <v>(Kèm theo Nghị quyết số:            /2020/NQ-HĐND  ngày           tháng 03 năm 2020 của HĐND tỉnh Phú Thọ)</v>
      </c>
      <c r="B6" s="114"/>
      <c r="C6" s="114"/>
      <c r="D6" s="114"/>
      <c r="E6" s="114"/>
      <c r="F6" s="114"/>
      <c r="G6" s="114"/>
      <c r="H6" s="114"/>
      <c r="I6" s="114"/>
      <c r="J6" s="114"/>
      <c r="K6" s="114"/>
    </row>
    <row r="7" spans="1:11" ht="15.75" customHeight="1">
      <c r="A7" s="31"/>
      <c r="B7" s="32"/>
      <c r="C7" s="33"/>
      <c r="D7" s="33"/>
      <c r="E7" s="34"/>
      <c r="F7" s="34"/>
      <c r="G7" s="35"/>
      <c r="H7" s="35"/>
      <c r="I7" s="34"/>
      <c r="J7" s="36"/>
      <c r="K7" s="88" t="s">
        <v>198</v>
      </c>
    </row>
    <row r="8" spans="1:14" s="82" customFormat="1" ht="15" customHeight="1">
      <c r="A8" s="119" t="s">
        <v>17</v>
      </c>
      <c r="B8" s="109" t="s">
        <v>1</v>
      </c>
      <c r="C8" s="109" t="s">
        <v>18</v>
      </c>
      <c r="D8" s="109" t="s">
        <v>2</v>
      </c>
      <c r="E8" s="120" t="s">
        <v>53</v>
      </c>
      <c r="F8" s="120"/>
      <c r="G8" s="120"/>
      <c r="H8" s="120"/>
      <c r="I8" s="120"/>
      <c r="J8" s="120"/>
      <c r="K8" s="109" t="s">
        <v>54</v>
      </c>
      <c r="N8" s="83"/>
    </row>
    <row r="9" spans="1:14" s="82" customFormat="1" ht="15.75" customHeight="1">
      <c r="A9" s="119"/>
      <c r="B9" s="109"/>
      <c r="C9" s="109"/>
      <c r="D9" s="109"/>
      <c r="E9" s="120" t="s">
        <v>4</v>
      </c>
      <c r="F9" s="120" t="s">
        <v>55</v>
      </c>
      <c r="G9" s="120"/>
      <c r="H9" s="120"/>
      <c r="I9" s="120"/>
      <c r="J9" s="120"/>
      <c r="K9" s="109"/>
      <c r="N9" s="83"/>
    </row>
    <row r="10" spans="1:14" s="82" customFormat="1" ht="28.5" customHeight="1">
      <c r="A10" s="119"/>
      <c r="B10" s="109"/>
      <c r="C10" s="109"/>
      <c r="D10" s="109"/>
      <c r="E10" s="120"/>
      <c r="F10" s="95" t="s">
        <v>19</v>
      </c>
      <c r="G10" s="37" t="s">
        <v>6</v>
      </c>
      <c r="H10" s="37" t="s">
        <v>13</v>
      </c>
      <c r="I10" s="95" t="s">
        <v>5</v>
      </c>
      <c r="J10" s="95" t="s">
        <v>7</v>
      </c>
      <c r="K10" s="109"/>
      <c r="N10" s="83"/>
    </row>
    <row r="11" spans="1:14" s="82" customFormat="1" ht="18" customHeight="1">
      <c r="A11" s="24"/>
      <c r="B11" s="21" t="s">
        <v>140</v>
      </c>
      <c r="C11" s="21"/>
      <c r="D11" s="95"/>
      <c r="E11" s="38">
        <f aca="true" t="shared" si="0" ref="E11:J11">E12+E14+E16+E18</f>
        <v>16.64</v>
      </c>
      <c r="F11" s="38">
        <f t="shared" si="0"/>
        <v>9.91</v>
      </c>
      <c r="G11" s="38">
        <f t="shared" si="0"/>
        <v>0</v>
      </c>
      <c r="H11" s="38">
        <f t="shared" si="0"/>
        <v>0</v>
      </c>
      <c r="I11" s="38">
        <f t="shared" si="0"/>
        <v>2.5</v>
      </c>
      <c r="J11" s="38">
        <f t="shared" si="0"/>
        <v>4.23</v>
      </c>
      <c r="K11" s="10"/>
      <c r="M11" s="84"/>
      <c r="N11" s="83"/>
    </row>
    <row r="12" spans="1:14" s="82" customFormat="1" ht="27.75" customHeight="1">
      <c r="A12" s="24" t="s">
        <v>20</v>
      </c>
      <c r="B12" s="12" t="s">
        <v>56</v>
      </c>
      <c r="C12" s="21"/>
      <c r="D12" s="95"/>
      <c r="E12" s="38">
        <f aca="true" t="shared" si="1" ref="E12:J12">E13</f>
        <v>0.5</v>
      </c>
      <c r="F12" s="38">
        <f t="shared" si="1"/>
        <v>0.12</v>
      </c>
      <c r="G12" s="38"/>
      <c r="H12" s="38"/>
      <c r="I12" s="38"/>
      <c r="J12" s="38">
        <f t="shared" si="1"/>
        <v>0.38</v>
      </c>
      <c r="K12" s="10"/>
      <c r="M12" s="84"/>
      <c r="N12" s="83"/>
    </row>
    <row r="13" spans="1:14" s="82" customFormat="1" ht="37.5" customHeight="1">
      <c r="A13" s="96">
        <v>1</v>
      </c>
      <c r="B13" s="7" t="s">
        <v>157</v>
      </c>
      <c r="C13" s="10" t="s">
        <v>51</v>
      </c>
      <c r="D13" s="10" t="s">
        <v>52</v>
      </c>
      <c r="E13" s="97">
        <f>SUM(F13:J13)</f>
        <v>0.5</v>
      </c>
      <c r="F13" s="97">
        <v>0.12</v>
      </c>
      <c r="G13" s="97"/>
      <c r="H13" s="97"/>
      <c r="I13" s="97"/>
      <c r="J13" s="97">
        <v>0.38</v>
      </c>
      <c r="K13" s="10" t="s">
        <v>163</v>
      </c>
      <c r="M13" s="84">
        <f aca="true" t="shared" si="2" ref="M13:M20">SUM(F13:J13)</f>
        <v>0.5</v>
      </c>
      <c r="N13" s="83"/>
    </row>
    <row r="14" spans="1:14" s="85" customFormat="1" ht="30.75" customHeight="1">
      <c r="A14" s="98" t="s">
        <v>10</v>
      </c>
      <c r="B14" s="12" t="s">
        <v>112</v>
      </c>
      <c r="C14" s="21"/>
      <c r="D14" s="21"/>
      <c r="E14" s="99">
        <f aca="true" t="shared" si="3" ref="E14:J14">SUM(E15)</f>
        <v>6.3</v>
      </c>
      <c r="F14" s="99">
        <f t="shared" si="3"/>
        <v>3</v>
      </c>
      <c r="G14" s="38">
        <f t="shared" si="3"/>
        <v>0</v>
      </c>
      <c r="H14" s="38">
        <f t="shared" si="3"/>
        <v>0</v>
      </c>
      <c r="I14" s="99">
        <f t="shared" si="3"/>
        <v>2</v>
      </c>
      <c r="J14" s="99">
        <f t="shared" si="3"/>
        <v>1.3</v>
      </c>
      <c r="K14" s="21"/>
      <c r="M14" s="84"/>
      <c r="N14" s="86"/>
    </row>
    <row r="15" spans="1:14" s="82" customFormat="1" ht="66" customHeight="1">
      <c r="A15" s="96">
        <v>2</v>
      </c>
      <c r="B15" s="43" t="s">
        <v>109</v>
      </c>
      <c r="C15" s="44" t="s">
        <v>110</v>
      </c>
      <c r="D15" s="44" t="s">
        <v>111</v>
      </c>
      <c r="E15" s="100">
        <f>SUM(F15:J15)</f>
        <v>6.3</v>
      </c>
      <c r="F15" s="101">
        <v>3</v>
      </c>
      <c r="G15" s="102"/>
      <c r="H15" s="103"/>
      <c r="I15" s="103">
        <v>2</v>
      </c>
      <c r="J15" s="101">
        <v>1.3</v>
      </c>
      <c r="K15" s="10" t="s">
        <v>165</v>
      </c>
      <c r="M15" s="84">
        <f t="shared" si="2"/>
        <v>6.3</v>
      </c>
      <c r="N15" s="83"/>
    </row>
    <row r="16" spans="1:14" s="82" customFormat="1" ht="28.5" customHeight="1">
      <c r="A16" s="24" t="s">
        <v>36</v>
      </c>
      <c r="B16" s="12" t="s">
        <v>85</v>
      </c>
      <c r="C16" s="21"/>
      <c r="D16" s="95"/>
      <c r="E16" s="38">
        <f>SUM(E17)</f>
        <v>4.72</v>
      </c>
      <c r="F16" s="38">
        <f>SUM(F17)</f>
        <v>4.5</v>
      </c>
      <c r="G16" s="38"/>
      <c r="H16" s="38"/>
      <c r="I16" s="38"/>
      <c r="J16" s="38">
        <f>SUM(J17)</f>
        <v>0.22</v>
      </c>
      <c r="K16" s="10"/>
      <c r="M16" s="84"/>
      <c r="N16" s="83"/>
    </row>
    <row r="17" spans="1:14" s="82" customFormat="1" ht="42.75" customHeight="1">
      <c r="A17" s="96">
        <v>3</v>
      </c>
      <c r="B17" s="7" t="s">
        <v>205</v>
      </c>
      <c r="C17" s="10" t="s">
        <v>204</v>
      </c>
      <c r="D17" s="10" t="s">
        <v>50</v>
      </c>
      <c r="E17" s="97">
        <f>SUM(F17:J17)</f>
        <v>4.72</v>
      </c>
      <c r="F17" s="97">
        <v>4.5</v>
      </c>
      <c r="G17" s="97"/>
      <c r="H17" s="97"/>
      <c r="I17" s="97"/>
      <c r="J17" s="97">
        <v>0.22</v>
      </c>
      <c r="K17" s="10" t="s">
        <v>58</v>
      </c>
      <c r="M17" s="84">
        <f t="shared" si="2"/>
        <v>4.72</v>
      </c>
      <c r="N17" s="83"/>
    </row>
    <row r="18" spans="1:14" s="82" customFormat="1" ht="27" customHeight="1">
      <c r="A18" s="24" t="s">
        <v>45</v>
      </c>
      <c r="B18" s="12" t="s">
        <v>86</v>
      </c>
      <c r="C18" s="21"/>
      <c r="D18" s="95"/>
      <c r="E18" s="38">
        <f aca="true" t="shared" si="4" ref="E18:J18">SUM(E19:E20)</f>
        <v>5.12</v>
      </c>
      <c r="F18" s="38">
        <f t="shared" si="4"/>
        <v>2.29</v>
      </c>
      <c r="G18" s="38">
        <f t="shared" si="4"/>
        <v>0</v>
      </c>
      <c r="H18" s="38">
        <f t="shared" si="4"/>
        <v>0</v>
      </c>
      <c r="I18" s="38">
        <f t="shared" si="4"/>
        <v>0.5</v>
      </c>
      <c r="J18" s="38">
        <f t="shared" si="4"/>
        <v>2.33</v>
      </c>
      <c r="K18" s="10"/>
      <c r="M18" s="84"/>
      <c r="N18" s="83"/>
    </row>
    <row r="19" spans="1:14" s="82" customFormat="1" ht="53.25" customHeight="1">
      <c r="A19" s="96">
        <v>4</v>
      </c>
      <c r="B19" s="104" t="s">
        <v>164</v>
      </c>
      <c r="C19" s="10" t="s">
        <v>132</v>
      </c>
      <c r="D19" s="10" t="s">
        <v>88</v>
      </c>
      <c r="E19" s="100">
        <f>SUM(F19:J19)</f>
        <v>0.7</v>
      </c>
      <c r="F19" s="100"/>
      <c r="G19" s="105"/>
      <c r="H19" s="100"/>
      <c r="I19" s="100">
        <v>0.5</v>
      </c>
      <c r="J19" s="100">
        <v>0.2</v>
      </c>
      <c r="K19" s="10" t="s">
        <v>133</v>
      </c>
      <c r="M19" s="84">
        <f t="shared" si="2"/>
        <v>0.7</v>
      </c>
      <c r="N19" s="83"/>
    </row>
    <row r="20" spans="1:14" s="82" customFormat="1" ht="51">
      <c r="A20" s="96">
        <v>5</v>
      </c>
      <c r="B20" s="104" t="s">
        <v>201</v>
      </c>
      <c r="C20" s="10" t="s">
        <v>202</v>
      </c>
      <c r="D20" s="10" t="s">
        <v>139</v>
      </c>
      <c r="E20" s="100">
        <f>SUM(F20:J20)</f>
        <v>4.42</v>
      </c>
      <c r="F20" s="100">
        <v>2.29</v>
      </c>
      <c r="G20" s="100"/>
      <c r="H20" s="100"/>
      <c r="I20" s="100"/>
      <c r="J20" s="100">
        <v>2.13</v>
      </c>
      <c r="K20" s="10" t="s">
        <v>203</v>
      </c>
      <c r="M20" s="84">
        <f t="shared" si="2"/>
        <v>4.42</v>
      </c>
      <c r="N20" s="83"/>
    </row>
    <row r="21" ht="15.75">
      <c r="M21" s="53">
        <f>SUM(M11:M20)</f>
        <v>16.64</v>
      </c>
    </row>
  </sheetData>
  <sheetProtection/>
  <mergeCells count="13">
    <mergeCell ref="K8:K10"/>
    <mergeCell ref="E9:E10"/>
    <mergeCell ref="F9:J9"/>
    <mergeCell ref="A1:B1"/>
    <mergeCell ref="A2:B2"/>
    <mergeCell ref="E8:J8"/>
    <mergeCell ref="A6:K6"/>
    <mergeCell ref="A8:A10"/>
    <mergeCell ref="B8:B10"/>
    <mergeCell ref="C8:C10"/>
    <mergeCell ref="A4:K4"/>
    <mergeCell ref="A5:K5"/>
    <mergeCell ref="D8:D10"/>
  </mergeCells>
  <printOptions horizontalCentered="1"/>
  <pageMargins left="0.25" right="0.25" top="0.5" bottom="0.25" header="0.5" footer="0.25"/>
  <pageSetup firstPageNumber="10" useFirstPageNumber="1" horizontalDpi="600" verticalDpi="6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N21"/>
  <sheetViews>
    <sheetView zoomScalePageLayoutView="0" workbookViewId="0" topLeftCell="A3">
      <selection activeCell="A6" sqref="A6:A8"/>
    </sheetView>
  </sheetViews>
  <sheetFormatPr defaultColWidth="9.140625" defaultRowHeight="12.75"/>
  <cols>
    <col min="1" max="1" width="4.8515625" style="8" customWidth="1"/>
    <col min="2" max="2" width="40.28125" style="2" customWidth="1"/>
    <col min="3" max="3" width="16.00390625" style="2" customWidth="1"/>
    <col min="4" max="4" width="16.421875" style="75" customWidth="1"/>
    <col min="5" max="5" width="18.140625" style="76" customWidth="1"/>
    <col min="6" max="6" width="17.8515625" style="76" customWidth="1"/>
    <col min="7" max="7" width="17.7109375" style="77" hidden="1" customWidth="1"/>
    <col min="8" max="8" width="17.7109375" style="78" hidden="1" customWidth="1"/>
    <col min="9" max="9" width="23.421875" style="78" customWidth="1"/>
    <col min="10" max="10" width="15.57421875" style="79" hidden="1" customWidth="1"/>
    <col min="11" max="11" width="34.57421875" style="6" hidden="1" customWidth="1"/>
    <col min="12" max="13" width="0" style="4" hidden="1" customWidth="1"/>
    <col min="14" max="14" width="0" style="15" hidden="1" customWidth="1"/>
    <col min="15" max="15" width="3.28125" style="4" hidden="1" customWidth="1"/>
    <col min="16" max="16384" width="9.140625" style="4" customWidth="1"/>
  </cols>
  <sheetData>
    <row r="1" spans="1:11" ht="15.75" hidden="1">
      <c r="A1" s="117"/>
      <c r="B1" s="117"/>
      <c r="J1" s="79" t="s">
        <v>0</v>
      </c>
      <c r="K1" s="3"/>
    </row>
    <row r="2" spans="1:11" ht="15.75" hidden="1">
      <c r="A2" s="117"/>
      <c r="B2" s="117"/>
      <c r="K2" s="3"/>
    </row>
    <row r="3" spans="1:11" ht="15.75">
      <c r="A3" s="1"/>
      <c r="B3" s="1"/>
      <c r="I3" s="106" t="s">
        <v>199</v>
      </c>
      <c r="K3" s="3"/>
    </row>
    <row r="4" spans="1:11" ht="54.75" customHeight="1">
      <c r="A4" s="124" t="s">
        <v>195</v>
      </c>
      <c r="B4" s="124"/>
      <c r="C4" s="124"/>
      <c r="D4" s="124"/>
      <c r="E4" s="124"/>
      <c r="F4" s="124"/>
      <c r="G4" s="124"/>
      <c r="H4" s="124"/>
      <c r="I4" s="124"/>
      <c r="K4" s="3"/>
    </row>
    <row r="5" spans="1:11" ht="27.75" customHeight="1">
      <c r="A5" s="126" t="str">
        <f>'Bo sung'!A6:K6</f>
        <v>(Kèm theo Nghị quyết số:            /2020/NQ-HĐND  ngày           tháng 03 năm 2020 của HĐND tỉnh Phú Thọ)</v>
      </c>
      <c r="B5" s="127"/>
      <c r="C5" s="127"/>
      <c r="D5" s="127"/>
      <c r="E5" s="127"/>
      <c r="F5" s="127"/>
      <c r="G5" s="127"/>
      <c r="H5" s="127"/>
      <c r="I5" s="127"/>
      <c r="K5" s="3"/>
    </row>
    <row r="6" spans="1:14" ht="24" customHeight="1">
      <c r="A6" s="122" t="s">
        <v>17</v>
      </c>
      <c r="B6" s="123" t="s">
        <v>127</v>
      </c>
      <c r="C6" s="123" t="s">
        <v>128</v>
      </c>
      <c r="D6" s="125" t="s">
        <v>3</v>
      </c>
      <c r="E6" s="125"/>
      <c r="F6" s="125"/>
      <c r="G6" s="125"/>
      <c r="H6" s="125"/>
      <c r="I6" s="125"/>
      <c r="J6" s="23"/>
      <c r="K6" s="4"/>
      <c r="N6" s="4"/>
    </row>
    <row r="7" spans="1:14" ht="23.25" customHeight="1">
      <c r="A7" s="122"/>
      <c r="B7" s="123"/>
      <c r="C7" s="123"/>
      <c r="D7" s="125" t="s">
        <v>4</v>
      </c>
      <c r="E7" s="125" t="s">
        <v>11</v>
      </c>
      <c r="F7" s="125"/>
      <c r="G7" s="125"/>
      <c r="H7" s="125"/>
      <c r="I7" s="125"/>
      <c r="J7" s="23"/>
      <c r="K7" s="4"/>
      <c r="N7" s="4"/>
    </row>
    <row r="8" spans="1:14" ht="24" customHeight="1">
      <c r="A8" s="122"/>
      <c r="B8" s="123"/>
      <c r="C8" s="123"/>
      <c r="D8" s="125"/>
      <c r="E8" s="87" t="s">
        <v>19</v>
      </c>
      <c r="F8" s="87" t="s">
        <v>5</v>
      </c>
      <c r="G8" s="87" t="s">
        <v>6</v>
      </c>
      <c r="H8" s="87" t="s">
        <v>13</v>
      </c>
      <c r="I8" s="87" t="s">
        <v>7</v>
      </c>
      <c r="J8" s="23"/>
      <c r="K8" s="4"/>
      <c r="N8" s="4"/>
    </row>
    <row r="9" spans="1:14" ht="25.5" customHeight="1">
      <c r="A9" s="54"/>
      <c r="B9" s="55" t="s">
        <v>129</v>
      </c>
      <c r="C9" s="56">
        <f>SUM(C10:C21)</f>
        <v>33</v>
      </c>
      <c r="D9" s="81">
        <f aca="true" t="shared" si="0" ref="D9:I9">SUM(D10:D21)</f>
        <v>72.2</v>
      </c>
      <c r="E9" s="81">
        <f t="shared" si="0"/>
        <v>23.929999999999996</v>
      </c>
      <c r="F9" s="81">
        <f t="shared" si="0"/>
        <v>15.369999999999997</v>
      </c>
      <c r="G9" s="81">
        <f t="shared" si="0"/>
        <v>0</v>
      </c>
      <c r="H9" s="81">
        <f t="shared" si="0"/>
        <v>0</v>
      </c>
      <c r="I9" s="81">
        <f t="shared" si="0"/>
        <v>32.900000000000006</v>
      </c>
      <c r="J9" s="80">
        <f>SUM(E9:I9)</f>
        <v>72.2</v>
      </c>
      <c r="K9" s="23">
        <f>SUM(E9:I9)</f>
        <v>72.2</v>
      </c>
      <c r="N9" s="4"/>
    </row>
    <row r="10" spans="1:14" ht="25.5" customHeight="1">
      <c r="A10" s="57">
        <v>1</v>
      </c>
      <c r="B10" s="58" t="s">
        <v>12</v>
      </c>
      <c r="C10" s="59">
        <v>6</v>
      </c>
      <c r="D10" s="64">
        <f>'Bo sung'!E13+'Bo sung'!E32</f>
        <v>4.91</v>
      </c>
      <c r="E10" s="64">
        <f>'Bo sung'!F13+'Bo sung'!F32</f>
        <v>2.9099999999999997</v>
      </c>
      <c r="F10" s="64">
        <f>'Bo sung'!G13+'Bo sung'!G32</f>
        <v>0.47</v>
      </c>
      <c r="G10" s="64">
        <f>'Bo sung'!H13+'Bo sung'!H32</f>
        <v>0</v>
      </c>
      <c r="H10" s="64">
        <f>'Bo sung'!I13+'Bo sung'!I32</f>
        <v>0</v>
      </c>
      <c r="I10" s="64">
        <f>'Bo sung'!J13+'Bo sung'!J32</f>
        <v>1.53</v>
      </c>
      <c r="J10" s="80">
        <f>I10+H10+G10+F10+E10</f>
        <v>4.91</v>
      </c>
      <c r="K10" s="23">
        <f>D9-68.27</f>
        <v>3.930000000000007</v>
      </c>
      <c r="M10" s="60">
        <f>D9+1.5</f>
        <v>73.7</v>
      </c>
      <c r="N10" s="4"/>
    </row>
    <row r="11" spans="1:14" ht="25.5" customHeight="1">
      <c r="A11" s="57">
        <v>2</v>
      </c>
      <c r="B11" s="61" t="s">
        <v>89</v>
      </c>
      <c r="C11" s="62">
        <v>5</v>
      </c>
      <c r="D11" s="64">
        <f>'Bo sung'!E53</f>
        <v>6.300000000000001</v>
      </c>
      <c r="E11" s="64">
        <f>'Bo sung'!F53</f>
        <v>3.5900000000000003</v>
      </c>
      <c r="F11" s="64">
        <f>'Bo sung'!G53</f>
        <v>0.53</v>
      </c>
      <c r="G11" s="64">
        <f>'Bo sung'!H53</f>
        <v>0</v>
      </c>
      <c r="H11" s="64">
        <f>'Bo sung'!I53</f>
        <v>0</v>
      </c>
      <c r="I11" s="64">
        <f>'Bo sung'!J53</f>
        <v>2.18</v>
      </c>
      <c r="J11" s="80">
        <f>I11+H11+G11+F11+E11</f>
        <v>6.300000000000001</v>
      </c>
      <c r="K11" s="4"/>
      <c r="N11" s="4"/>
    </row>
    <row r="12" spans="1:14" ht="25.5" customHeight="1">
      <c r="A12" s="57">
        <v>3</v>
      </c>
      <c r="B12" s="63" t="s">
        <v>15</v>
      </c>
      <c r="C12" s="62">
        <v>2</v>
      </c>
      <c r="D12" s="64">
        <f>'Bo sung'!E29+'Bo sung'!E39</f>
        <v>0.46</v>
      </c>
      <c r="E12" s="64">
        <f>'Bo sung'!F29+'Bo sung'!F39</f>
        <v>0.41000000000000003</v>
      </c>
      <c r="F12" s="64"/>
      <c r="G12" s="64">
        <f>'Bo sung'!H29+'Bo sung'!H39</f>
        <v>0</v>
      </c>
      <c r="H12" s="64">
        <f>'Bo sung'!I29+'Bo sung'!I39</f>
        <v>0</v>
      </c>
      <c r="I12" s="64">
        <f>'Bo sung'!J29+'Bo sung'!J39</f>
        <v>0.05</v>
      </c>
      <c r="J12" s="80">
        <f aca="true" t="shared" si="1" ref="J12:J20">SUM(E12:I12)</f>
        <v>0.46</v>
      </c>
      <c r="K12" s="4"/>
      <c r="N12" s="4"/>
    </row>
    <row r="13" spans="1:14" ht="25.5" customHeight="1">
      <c r="A13" s="57">
        <v>4</v>
      </c>
      <c r="B13" s="63" t="s">
        <v>30</v>
      </c>
      <c r="C13" s="62">
        <v>2</v>
      </c>
      <c r="D13" s="64">
        <f>'Bo sung'!E41</f>
        <v>0.35</v>
      </c>
      <c r="E13" s="64">
        <f>'Bo sung'!F41</f>
        <v>0.35</v>
      </c>
      <c r="F13" s="64"/>
      <c r="G13" s="64">
        <f>'Bo sung'!H41</f>
        <v>0</v>
      </c>
      <c r="H13" s="64">
        <f>'Bo sung'!I41</f>
        <v>0</v>
      </c>
      <c r="I13" s="64"/>
      <c r="J13" s="80">
        <f t="shared" si="1"/>
        <v>0.35</v>
      </c>
      <c r="K13" s="4"/>
      <c r="N13" s="4"/>
    </row>
    <row r="14" spans="1:14" ht="25.5" customHeight="1">
      <c r="A14" s="57">
        <v>5</v>
      </c>
      <c r="B14" s="63" t="s">
        <v>70</v>
      </c>
      <c r="C14" s="62">
        <v>1</v>
      </c>
      <c r="D14" s="64">
        <f>'Bo sung'!E49</f>
        <v>0.25</v>
      </c>
      <c r="E14" s="64">
        <f>'Bo sung'!F49</f>
        <v>0.16</v>
      </c>
      <c r="F14" s="64"/>
      <c r="G14" s="64">
        <f>'Bo sung'!H49</f>
        <v>0</v>
      </c>
      <c r="H14" s="64">
        <f>'Bo sung'!I49</f>
        <v>0</v>
      </c>
      <c r="I14" s="64">
        <f>'Bo sung'!J49</f>
        <v>0.09</v>
      </c>
      <c r="J14" s="80">
        <f t="shared" si="1"/>
        <v>0.25</v>
      </c>
      <c r="K14" s="4"/>
      <c r="N14" s="4"/>
    </row>
    <row r="15" spans="1:14" ht="25.5" customHeight="1">
      <c r="A15" s="57">
        <v>6</v>
      </c>
      <c r="B15" s="63" t="s">
        <v>14</v>
      </c>
      <c r="C15" s="62">
        <v>3</v>
      </c>
      <c r="D15" s="64">
        <f>'Bo sung'!E35</f>
        <v>0.88</v>
      </c>
      <c r="E15" s="64">
        <f>'Bo sung'!F35</f>
        <v>0.6499999999999999</v>
      </c>
      <c r="F15" s="64"/>
      <c r="G15" s="64">
        <f>'Bo sung'!H35</f>
        <v>0</v>
      </c>
      <c r="H15" s="64">
        <f>'Bo sung'!I35</f>
        <v>0</v>
      </c>
      <c r="I15" s="64">
        <f>'Bo sung'!J35</f>
        <v>0.23</v>
      </c>
      <c r="J15" s="80">
        <f t="shared" si="1"/>
        <v>0.8799999999999999</v>
      </c>
      <c r="K15" s="4"/>
      <c r="N15" s="4"/>
    </row>
    <row r="16" spans="1:14" ht="25.5" customHeight="1">
      <c r="A16" s="57">
        <v>7</v>
      </c>
      <c r="B16" s="63" t="s">
        <v>65</v>
      </c>
      <c r="C16" s="62">
        <v>1</v>
      </c>
      <c r="D16" s="64">
        <f aca="true" t="shared" si="2" ref="D16:D21">SUM(E16:I16)</f>
        <v>0.17</v>
      </c>
      <c r="E16" s="64">
        <v>0.17</v>
      </c>
      <c r="F16" s="64"/>
      <c r="G16" s="64"/>
      <c r="H16" s="64"/>
      <c r="I16" s="64"/>
      <c r="J16" s="80">
        <f t="shared" si="1"/>
        <v>0.17</v>
      </c>
      <c r="K16" s="4"/>
      <c r="N16" s="4"/>
    </row>
    <row r="17" spans="1:14" ht="25.5" customHeight="1">
      <c r="A17" s="57">
        <v>8</v>
      </c>
      <c r="B17" s="63" t="s">
        <v>102</v>
      </c>
      <c r="C17" s="62">
        <v>1</v>
      </c>
      <c r="D17" s="64">
        <f t="shared" si="2"/>
        <v>4.55</v>
      </c>
      <c r="E17" s="64"/>
      <c r="F17" s="64">
        <v>4.55</v>
      </c>
      <c r="G17" s="64"/>
      <c r="H17" s="64"/>
      <c r="I17" s="64"/>
      <c r="J17" s="80">
        <f t="shared" si="1"/>
        <v>4.55</v>
      </c>
      <c r="K17" s="4"/>
      <c r="N17" s="4"/>
    </row>
    <row r="18" spans="1:14" ht="25.5" customHeight="1">
      <c r="A18" s="57">
        <v>9</v>
      </c>
      <c r="B18" s="63" t="s">
        <v>73</v>
      </c>
      <c r="C18" s="62">
        <v>2</v>
      </c>
      <c r="D18" s="64">
        <f>'Bo sung'!E23+'Bo sung'!E63</f>
        <v>22.05</v>
      </c>
      <c r="E18" s="64">
        <f>'Bo sung'!F23+'Bo sung'!F63</f>
        <v>3.7</v>
      </c>
      <c r="F18" s="64"/>
      <c r="G18" s="64">
        <f>'Bo sung'!H23+'Bo sung'!H63</f>
        <v>0</v>
      </c>
      <c r="H18" s="64">
        <f>'Bo sung'!I23+'Bo sung'!I63</f>
        <v>0</v>
      </c>
      <c r="I18" s="64">
        <f>'Bo sung'!J23+'Bo sung'!J63</f>
        <v>18.35</v>
      </c>
      <c r="J18" s="80">
        <f t="shared" si="1"/>
        <v>22.05</v>
      </c>
      <c r="K18" s="4"/>
      <c r="N18" s="4"/>
    </row>
    <row r="19" spans="1:14" ht="25.5" customHeight="1">
      <c r="A19" s="57">
        <v>10</v>
      </c>
      <c r="B19" s="63" t="s">
        <v>16</v>
      </c>
      <c r="C19" s="62">
        <v>4</v>
      </c>
      <c r="D19" s="64">
        <f>'Bo sung'!E19+'Bo sung'!E51</f>
        <v>23.35</v>
      </c>
      <c r="E19" s="64">
        <f>'Bo sung'!F19+'Bo sung'!F51</f>
        <v>10.78</v>
      </c>
      <c r="F19" s="64">
        <f>'Bo sung'!G19+'Bo sung'!G51</f>
        <v>4.4399999999999995</v>
      </c>
      <c r="G19" s="64">
        <f>'Bo sung'!H19+'Bo sung'!H51</f>
        <v>0</v>
      </c>
      <c r="H19" s="64">
        <f>'Bo sung'!I19+'Bo sung'!I51</f>
        <v>0</v>
      </c>
      <c r="I19" s="64">
        <f>'Bo sung'!J19+'Bo sung'!J51</f>
        <v>8.13</v>
      </c>
      <c r="J19" s="80">
        <f t="shared" si="1"/>
        <v>23.35</v>
      </c>
      <c r="K19" s="4"/>
      <c r="N19" s="4"/>
    </row>
    <row r="20" spans="1:14" ht="25.5" customHeight="1">
      <c r="A20" s="57">
        <v>11</v>
      </c>
      <c r="B20" s="63" t="s">
        <v>46</v>
      </c>
      <c r="C20" s="62">
        <v>5</v>
      </c>
      <c r="D20" s="64">
        <f t="shared" si="2"/>
        <v>8.33</v>
      </c>
      <c r="E20" s="64">
        <v>0.81</v>
      </c>
      <c r="F20" s="64">
        <v>5.38</v>
      </c>
      <c r="G20" s="64">
        <v>0</v>
      </c>
      <c r="H20" s="64">
        <v>0</v>
      </c>
      <c r="I20" s="64">
        <v>2.14</v>
      </c>
      <c r="J20" s="80">
        <f t="shared" si="1"/>
        <v>8.33</v>
      </c>
      <c r="K20" s="4"/>
      <c r="N20" s="4"/>
    </row>
    <row r="21" spans="1:9" ht="25.5" customHeight="1">
      <c r="A21" s="57">
        <v>12</v>
      </c>
      <c r="B21" s="63" t="s">
        <v>136</v>
      </c>
      <c r="C21" s="62">
        <v>1</v>
      </c>
      <c r="D21" s="64">
        <f t="shared" si="2"/>
        <v>0.6000000000000001</v>
      </c>
      <c r="E21" s="64">
        <v>0.4</v>
      </c>
      <c r="F21" s="64"/>
      <c r="G21" s="64">
        <v>0</v>
      </c>
      <c r="H21" s="64">
        <v>0</v>
      </c>
      <c r="I21" s="64">
        <v>0.2</v>
      </c>
    </row>
  </sheetData>
  <sheetProtection/>
  <mergeCells count="10">
    <mergeCell ref="A1:B1"/>
    <mergeCell ref="A2:B2"/>
    <mergeCell ref="A6:A8"/>
    <mergeCell ref="B6:B8"/>
    <mergeCell ref="A4:I4"/>
    <mergeCell ref="C6:C8"/>
    <mergeCell ref="D6:I6"/>
    <mergeCell ref="D7:D8"/>
    <mergeCell ref="E7:I7"/>
    <mergeCell ref="A5:I5"/>
  </mergeCells>
  <printOptions horizontalCentered="1"/>
  <pageMargins left="0.5" right="0.25" top="0.5" bottom="0.5" header="0.5" footer="0.5"/>
  <pageSetup firstPageNumber="4" useFirstPageNumber="1" horizontalDpi="600" verticalDpi="600" orientation="landscape"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2020-03-02T03:36:52Z</cp:lastPrinted>
  <dcterms:created xsi:type="dcterms:W3CDTF">1996-10-14T23:33:28Z</dcterms:created>
  <dcterms:modified xsi:type="dcterms:W3CDTF">2020-03-05T06:33:52Z</dcterms:modified>
  <cp:category/>
  <cp:version/>
  <cp:contentType/>
  <cp:contentStatus/>
</cp:coreProperties>
</file>